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48" windowWidth="15876" windowHeight="13116" activeTab="0"/>
  </bookViews>
  <sheets>
    <sheet name="ноябрь" sheetId="1" r:id="rId1"/>
  </sheets>
  <definedNames>
    <definedName name="_xlnm.Print_Area" localSheetId="0">'ноябрь'!$A$1:$G$162</definedName>
  </definedNames>
  <calcPr fullCalcOnLoad="1"/>
</workbook>
</file>

<file path=xl/sharedStrings.xml><?xml version="1.0" encoding="utf-8"?>
<sst xmlns="http://schemas.openxmlformats.org/spreadsheetml/2006/main" count="208" uniqueCount="202">
  <si>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</si>
  <si>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</si>
  <si>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</si>
  <si>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</si>
  <si>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</si>
  <si>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Код бюджетной классификации</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</si>
  <si>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</si>
  <si>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</si>
  <si>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</si>
  <si>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</si>
  <si>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</si>
  <si>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</si>
  <si>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</si>
  <si>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</si>
  <si>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</si>
  <si>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</si>
  <si>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</si>
  <si>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</si>
  <si>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</si>
  <si>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</si>
  <si>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</si>
  <si>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</si>
  <si>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</si>
  <si>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</si>
  <si>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Дотации бюджетам городских округов  на выравнивание бюджетной обеспеченности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</si>
  <si>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</si>
  <si>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</si>
  <si>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</si>
  <si>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</si>
  <si>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</si>
  <si>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</si>
  <si>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</si>
  <si>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</si>
  <si>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</si>
  <si>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</si>
  <si>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</si>
  <si>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</si>
  <si>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</si>
  <si>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</si>
  <si>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000 2 18 04000 04 0000 180</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</si>
  <si>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</si>
  <si>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</si>
  <si>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</si>
  <si>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</si>
  <si>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</si>
  <si>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</si>
  <si>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000 2 02 29999 04 9206 151</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</si>
  <si>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</si>
  <si>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000 2 02 25555 04 9257 151</t>
  </si>
  <si>
    <t>000 2 02 29999 04 9203 151</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</si>
  <si>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</si>
  <si>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000 2 02 29999 04 9217 151</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</si>
  <si>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</si>
  <si>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</si>
  <si>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</si>
  <si>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</si>
  <si>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</si>
  <si>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</si>
  <si>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Виды доходов</t>
  </si>
  <si>
    <t>(тыс. рублей)</t>
  </si>
  <si>
    <t>2019 год</t>
  </si>
  <si>
    <t>2020 год</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</si>
  <si>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</si>
  <si>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</si>
  <si>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</si>
  <si>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</si>
  <si>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</si>
  <si>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</si>
  <si>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</si>
  <si>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</si>
  <si>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</si>
  <si>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</si>
  <si>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</si>
  <si>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</si>
  <si>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</si>
  <si>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</si>
  <si>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</si>
  <si>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</si>
  <si>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</si>
  <si>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</si>
  <si>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</si>
  <si>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</si>
  <si>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</si>
  <si>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</si>
  <si>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</si>
  <si>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</si>
  <si>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</si>
  <si>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</si>
  <si>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</si>
  <si>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</si>
  <si>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</si>
  <si>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</si>
  <si>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</si>
  <si>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000 2 02 25497 04 9261 151</t>
  </si>
  <si>
    <t>000 2 02 25497 04 9511 151</t>
  </si>
  <si>
    <t>000 2 02 25555 04 9508 151</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</si>
  <si>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</si>
  <si>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</si>
  <si>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Прочие субсидии бюджетам  городских округов на развитие сети образовательных организаций, реализующих программы дошкольного образования (софинансирование капитальных вложений)</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</si>
  <si>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</si>
  <si>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</si>
  <si>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2021 год</t>
  </si>
  <si>
    <t xml:space="preserve"> Объем  безвозмездных поступлений  в бюджет города Кузнецка Пензенской области                                                                                                                               на 2019 год и на плановый период 2020 и 2021 годов </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</si>
  <si>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в сфере культуры)</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</si>
  <si>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</si>
  <si>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000 2 02 15000 00 0000 150</t>
  </si>
  <si>
    <t>000 2 02 15001 04 0000 150</t>
  </si>
  <si>
    <t>000 2 0215002 04 0000 150</t>
  </si>
  <si>
    <t>000 2 02 20000 00 0000 150</t>
  </si>
  <si>
    <t>000 2 02 29999 00 0000 150</t>
  </si>
  <si>
    <t>000 2 02 29999 040000 150</t>
  </si>
  <si>
    <t>000 2 02 29999 04 9205 150</t>
  </si>
  <si>
    <t>000 2 02 29999 04 9210 150</t>
  </si>
  <si>
    <t>000 2 02 29999 04 9224 150</t>
  </si>
  <si>
    <t>000 2 02 30000 00 0000 150</t>
  </si>
  <si>
    <t>000 2 02 30022 04 9390 150</t>
  </si>
  <si>
    <t>000 2 02 30 024 00 0 000 150</t>
  </si>
  <si>
    <t>000 2 02 30024 04 9301 150</t>
  </si>
  <si>
    <t>000 2 02 30024 04 9302 150</t>
  </si>
  <si>
    <t>000 2 02 30024 04 9303 150</t>
  </si>
  <si>
    <t>000 2 02 30024 04 9304 150</t>
  </si>
  <si>
    <t>000 2 02 30024 04 9305 150</t>
  </si>
  <si>
    <t>000 2 02 30024 04 9308 150</t>
  </si>
  <si>
    <t>000 2 02 30024 04 9309 150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</si>
  <si>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</si>
  <si>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</si>
  <si>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</si>
  <si>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</si>
  <si>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</si>
  <si>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</si>
  <si>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</si>
  <si>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</si>
  <si>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</si>
  <si>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</si>
  <si>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</si>
  <si>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</si>
  <si>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</si>
  <si>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</si>
  <si>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</si>
  <si>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000 2 0230024 04 9384 150</t>
  </si>
  <si>
    <t>000 2 02 30024 04 9385 150</t>
  </si>
  <si>
    <t>000 2 02 30024 04 9386 150</t>
  </si>
  <si>
    <t>000 2 0230024 04 9387 150</t>
  </si>
  <si>
    <t>000 2 0230024 04 9389 150</t>
  </si>
  <si>
    <t>000 2 0230024 04 9393 150</t>
  </si>
  <si>
    <t>000 2 02 30024 04 9394 150</t>
  </si>
  <si>
    <t>000 2 02 30024 04 9396 150</t>
  </si>
  <si>
    <t>000 2 0230024 04 9398 150</t>
  </si>
  <si>
    <t>000 2 02 30024 04 9399 150</t>
  </si>
  <si>
    <t>000 2 02 35082 00 0000 150</t>
  </si>
  <si>
    <t>000 2 02 35082 04 9336 150</t>
  </si>
  <si>
    <t>000 2 02 35082 04 9601 150</t>
  </si>
  <si>
    <t>000 2 02 35082 04 9338 150</t>
  </si>
  <si>
    <t>000 2 02 35084 00 0000 150</t>
  </si>
  <si>
    <t>000 2 02 35084 04 9335 150</t>
  </si>
  <si>
    <t>000 2 02 35084 04 9604 150</t>
  </si>
  <si>
    <t>000 2 02 35120 00 0000 150</t>
  </si>
  <si>
    <t>000 2 02 35120 04 9607 150</t>
  </si>
  <si>
    <t>000 2 02 35137 00 0000 150</t>
  </si>
  <si>
    <t>000 2 02 35137 04 9606 150</t>
  </si>
  <si>
    <t>000 2 02 35380 00 0000 150</t>
  </si>
  <si>
    <t>000 2 02 35380 04 9608 150</t>
  </si>
  <si>
    <t>000 2 02 35462 00 0000 150</t>
  </si>
  <si>
    <t>000 2 02 35462 04 9331 150</t>
  </si>
  <si>
    <t>000 2 02 35462 04 9605 150</t>
  </si>
  <si>
    <t>000 2 02 35573 04 0000 150</t>
  </si>
  <si>
    <t>000 2 02 04000 00 0000 150</t>
  </si>
  <si>
    <t>000 2 19 60010 04 0000 150</t>
  </si>
  <si>
    <t>000 2 02 35573 04 9609 150</t>
  </si>
  <si>
    <t>000 2 02 29999 04 9252 150</t>
  </si>
  <si>
    <t>000 2 02 29999 04 9290 150</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</si>
  <si>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среды(благоустройство дворовых территорий)</t>
  </si>
  <si>
    <t>Субсидии бюджетам городских округов на реализацию программ формирования современной городской среды (благоустройство общественных пространств)</t>
  </si>
  <si>
    <t>000 2 02 25555 04 9286 151</t>
  </si>
  <si>
    <t>000 2 02 25555 04 9525 151</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</si>
  <si>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</si>
  <si>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Субсидии бюджетам городских округов на обеспечение мероприятий по переселению граждан из аварийного жилищного фонда за счет средств фонда реформирования ЖКХ</t>
  </si>
  <si>
    <t>000 0 02 20302 04 0000 150</t>
  </si>
  <si>
    <t>Прочие субсидии бюджетам городских округов на проведение мероприятий по антитеррористической защищенности объектов муниципальных образовательных организаций</t>
  </si>
  <si>
    <t>000 2 02 29999 04 9225 150</t>
  </si>
  <si>
    <t>000 2 02 20299 04 0000 150</t>
  </si>
  <si>
    <t>Прочие субсидии бюджетам городских округов на развитие сети образовательных организаций, реализующих программы дошкольного образования</t>
  </si>
  <si>
    <t>000 2 02 29999 04 9256 151</t>
  </si>
  <si>
    <t>Субсидии бюджетам городских округов на проведение комплексных кадастровых работ</t>
  </si>
  <si>
    <t>000.2 02 25511 04 9236 150</t>
  </si>
  <si>
    <t>000.2 02 25511 04 9520  150</t>
  </si>
  <si>
    <t>Прочие субсидии бюджетам городских округов на прочие расходы по созданию дополнительных мест для детей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</si>
  <si>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000 2 02 29999 04 9280 151</t>
  </si>
  <si>
    <t>Межбюджетные трансферты, передаваемые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на софинансирование средств федерального бюджета</t>
  </si>
  <si>
    <t>000.2 02 45159 04 9470 150</t>
  </si>
  <si>
    <t>000 2 0249999 04 9709 151</t>
  </si>
  <si>
    <t>Прочие межбюджетные трансферты, передаваемые бюджетам городских округов из резервного фонда Правительства Пензенской области</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</si>
  <si>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</si>
  <si>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000 2 0249999 04 9465 151</t>
  </si>
  <si>
    <t>000 2 0249999 04 9478 151</t>
  </si>
  <si>
    <t>000 2 0249999 04 9474 151</t>
  </si>
  <si>
    <t>Прочие межбюджетные трансферты, передаваемые бюджетам городских округов на комплектование книжных фондов муниципальных общедоступных библиотек и государственных центральных библиотек субъектов Российской Федерации</t>
  </si>
  <si>
    <t>000 2 0249999 04 9453 151</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</si>
  <si>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</si>
  <si>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</si>
  <si>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Приложение  № 2</t>
  </si>
  <si>
    <t>от __________2019  №___</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</si>
</sst>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3"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4"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57">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0" fontId="7" fillId="0" borderId="15" xfId="0" applyFont="1" applyFill="1" applyBorder="1" applyAlignment="1">
      <alignment horizontal="center" vertic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6"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6" fontId="7" fillId="34" borderId="13" xfId="81" applyNumberFormat="1" applyFont="1" applyFill="1" applyBorder="1" applyAlignment="1">
      <alignment vertical="center"/>
    </xf>
    <xf numFmtId="176" fontId="7" fillId="39" borderId="13" xfId="81" applyNumberFormat="1" applyFont="1" applyFill="1" applyBorder="1" applyAlignment="1">
      <alignment vertical="center"/>
    </xf>
    <xf numFmtId="176" fontId="16" fillId="39"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176" fontId="16" fillId="0" borderId="13" xfId="81" applyNumberFormat="1" applyFont="1" applyBorder="1" applyAlignment="1">
      <alignment vertical="center"/>
    </xf>
    <xf numFmtId="176" fontId="17" fillId="39" borderId="13" xfId="81" applyNumberFormat="1" applyFont="1" applyFill="1" applyBorder="1" applyAlignment="1">
      <alignment vertical="center"/>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7" xfId="0" applyNumberFormat="1" applyFont="1" applyFill="1" applyBorder="1" applyAlignment="1">
      <alignment horizontal="center" vertical="center" wrapText="1"/>
    </xf>
    <xf numFmtId="0" fontId="9" fillId="0" borderId="17" xfId="0" applyFont="1" applyFill="1" applyBorder="1" applyAlignment="1">
      <alignment vertical="top" wrapText="1"/>
    </xf>
    <xf numFmtId="49" fontId="9" fillId="0" borderId="17" xfId="0" applyNumberFormat="1" applyFont="1" applyFill="1" applyBorder="1" applyAlignment="1">
      <alignment horizontal="center" vertical="center" wrapText="1"/>
    </xf>
    <xf numFmtId="49" fontId="12" fillId="39" borderId="17"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7"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horizontal="center" vertical="center"/>
    </xf>
    <xf numFmtId="0" fontId="9" fillId="0" borderId="19" xfId="0" applyFont="1" applyBorder="1" applyAlignment="1">
      <alignment horizontal="center" vertical="center"/>
    </xf>
    <xf numFmtId="0" fontId="12" fillId="39" borderId="16" xfId="0" applyFont="1" applyFill="1" applyBorder="1" applyAlignment="1">
      <alignment horizontal="center" vertical="center"/>
    </xf>
    <xf numFmtId="0" fontId="9" fillId="0" borderId="13" xfId="0" applyFont="1" applyBorder="1" applyAlignment="1">
      <alignment horizontal="center" vertical="center"/>
    </xf>
    <xf numFmtId="49" fontId="12" fillId="0" borderId="17" xfId="0" applyNumberFormat="1" applyFont="1" applyFill="1" applyBorder="1" applyAlignment="1">
      <alignment horizontal="center" vertical="center" wrapText="1"/>
    </xf>
    <xf numFmtId="0" fontId="9" fillId="0" borderId="13"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13" xfId="0" applyNumberFormat="1" applyFont="1" applyFill="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176" fontId="15" fillId="0" borderId="13" xfId="81" applyNumberFormat="1" applyFont="1" applyBorder="1" applyAlignment="1" applyProtection="1">
      <alignment horizontal="left" vertical="center" wrapText="1"/>
      <protection/>
    </xf>
    <xf numFmtId="176" fontId="7" fillId="0" borderId="13" xfId="81" applyNumberFormat="1" applyFont="1" applyFill="1" applyBorder="1" applyAlignment="1">
      <alignment horizontal="center" vertical="center"/>
    </xf>
    <xf numFmtId="176" fontId="7" fillId="39" borderId="13" xfId="81" applyNumberFormat="1" applyFont="1" applyFill="1" applyBorder="1" applyAlignment="1">
      <alignment horizontal="center" vertical="center"/>
    </xf>
    <xf numFmtId="176" fontId="16" fillId="39" borderId="13" xfId="81" applyNumberFormat="1" applyFont="1" applyFill="1" applyBorder="1" applyAlignment="1">
      <alignment horizontal="center" vertical="center"/>
    </xf>
    <xf numFmtId="176" fontId="16" fillId="0" borderId="13" xfId="81" applyNumberFormat="1" applyFont="1" applyFill="1" applyBorder="1" applyAlignment="1">
      <alignment horizontal="center" vertical="center"/>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lignment vertical="center"/>
    </xf>
    <xf numFmtId="176" fontId="18" fillId="0" borderId="13" xfId="81" applyNumberFormat="1" applyFont="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0" xfId="0" applyFont="1" applyFill="1" applyAlignment="1">
      <alignment vertical="center"/>
    </xf>
    <xf numFmtId="176" fontId="9" fillId="0" borderId="20" xfId="81" applyNumberFormat="1" applyFont="1" applyFill="1" applyBorder="1" applyAlignment="1" applyProtection="1">
      <alignment vertical="center" wrapText="1"/>
      <protection/>
    </xf>
    <xf numFmtId="0" fontId="9" fillId="0" borderId="17" xfId="0" applyFont="1" applyBorder="1" applyAlignment="1">
      <alignment vertical="center" wrapText="1"/>
    </xf>
    <xf numFmtId="0" fontId="9" fillId="0" borderId="17" xfId="0" applyNumberFormat="1" applyFont="1" applyBorder="1" applyAlignment="1">
      <alignment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9" fillId="0" borderId="13" xfId="0" applyFont="1" applyFill="1" applyBorder="1" applyAlignment="1">
      <alignment vertical="center"/>
    </xf>
    <xf numFmtId="0" fontId="12" fillId="39" borderId="13" xfId="0" applyFont="1" applyFill="1" applyBorder="1" applyAlignment="1">
      <alignment vertical="center"/>
    </xf>
    <xf numFmtId="0" fontId="9" fillId="0" borderId="13" xfId="0" applyFont="1" applyFill="1" applyBorder="1" applyAlignment="1">
      <alignment vertical="top" wrapText="1"/>
    </xf>
    <xf numFmtId="49" fontId="9" fillId="0" borderId="13" xfId="0" applyNumberFormat="1" applyFont="1" applyBorder="1" applyAlignment="1" applyProtection="1">
      <alignment horizontal="center" vertical="center" wrapText="1"/>
      <protection/>
    </xf>
    <xf numFmtId="49" fontId="9" fillId="0" borderId="19" xfId="0" applyNumberFormat="1" applyFont="1" applyFill="1" applyBorder="1" applyAlignment="1">
      <alignment horizontal="center" vertical="center" wrapText="1"/>
    </xf>
    <xf numFmtId="49" fontId="12" fillId="39" borderId="13" xfId="0" applyNumberFormat="1" applyFont="1" applyFill="1" applyBorder="1" applyAlignment="1">
      <alignment horizontal="center" vertical="center" wrapText="1"/>
    </xf>
    <xf numFmtId="0" fontId="0" fillId="0" borderId="21" xfId="0" applyBorder="1" applyAlignment="1">
      <alignment/>
    </xf>
    <xf numFmtId="0" fontId="0" fillId="0" borderId="0" xfId="0" applyBorder="1" applyAlignment="1">
      <alignment vertical="center"/>
    </xf>
    <xf numFmtId="0" fontId="9" fillId="0" borderId="0" xfId="0" applyFont="1" applyBorder="1" applyAlignment="1">
      <alignment horizontal="right" vertical="top"/>
    </xf>
    <xf numFmtId="17" fontId="11" fillId="0" borderId="0" xfId="0" applyNumberFormat="1" applyFont="1" applyFill="1" applyBorder="1" applyAlignment="1">
      <alignment horizontal="center" vertical="top" wrapText="1"/>
    </xf>
    <xf numFmtId="0" fontId="11" fillId="0" borderId="0" xfId="0" applyFont="1" applyFill="1" applyBorder="1" applyAlignment="1">
      <alignment horizontal="center" vertical="top" wrapText="1"/>
    </xf>
    <xf numFmtId="0" fontId="19" fillId="0" borderId="0" xfId="0" applyFont="1" applyFill="1" applyBorder="1" applyAlignment="1">
      <alignment horizontal="center" vertical="center" wrapText="1"/>
    </xf>
    <xf numFmtId="0" fontId="9" fillId="0" borderId="0" xfId="0" applyFont="1" applyFill="1" applyBorder="1" applyAlignment="1">
      <alignment horizontal="center" vertical="top"/>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9"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horizontal="center" vertical="center"/>
    </xf>
    <xf numFmtId="176" fontId="9" fillId="34" borderId="0" xfId="81" applyNumberFormat="1" applyFont="1" applyFill="1" applyBorder="1" applyAlignment="1">
      <alignment horizontal="center" vertical="center"/>
    </xf>
    <xf numFmtId="176" fontId="7" fillId="34" borderId="0" xfId="81" applyNumberFormat="1" applyFont="1" applyFill="1" applyBorder="1" applyAlignment="1">
      <alignment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6" fillId="39" borderId="0" xfId="81" applyNumberFormat="1" applyFont="1" applyFill="1" applyBorder="1" applyAlignment="1">
      <alignment vertical="center"/>
    </xf>
    <xf numFmtId="176" fontId="16" fillId="39" borderId="0" xfId="81" applyNumberFormat="1" applyFont="1" applyFill="1" applyBorder="1" applyAlignment="1">
      <alignment horizontal="center"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6" fillId="0" borderId="0" xfId="81" applyNumberFormat="1" applyFont="1" applyFill="1" applyBorder="1" applyAlignment="1">
      <alignment horizontal="center" vertical="center"/>
    </xf>
    <xf numFmtId="176" fontId="15" fillId="0" borderId="0" xfId="81" applyNumberFormat="1" applyFont="1" applyBorder="1" applyAlignment="1" applyProtection="1">
      <alignment horizontal="left" vertical="center" wrapText="1"/>
      <protection/>
    </xf>
    <xf numFmtId="176" fontId="9" fillId="0" borderId="0" xfId="81" applyNumberFormat="1" applyFont="1" applyBorder="1" applyAlignment="1" applyProtection="1">
      <alignment vertical="center" wrapText="1"/>
      <protection/>
    </xf>
    <xf numFmtId="176" fontId="7" fillId="39" borderId="0" xfId="81" applyNumberFormat="1" applyFont="1" applyFill="1" applyBorder="1" applyAlignment="1">
      <alignment vertical="center"/>
    </xf>
    <xf numFmtId="176" fontId="9" fillId="0" borderId="0" xfId="81" applyNumberFormat="1" applyFont="1" applyFill="1" applyBorder="1" applyAlignment="1">
      <alignment vertical="center"/>
    </xf>
    <xf numFmtId="176" fontId="9"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0" fontId="0" fillId="0" borderId="0" xfId="0" applyFill="1" applyBorder="1" applyAlignment="1">
      <alignment horizontal="center" vertical="center"/>
    </xf>
    <xf numFmtId="176" fontId="16" fillId="39" borderId="0" xfId="81" applyNumberFormat="1" applyFont="1" applyFill="1" applyBorder="1" applyAlignment="1" applyProtection="1">
      <alignment vertical="center" wrapText="1"/>
      <protection/>
    </xf>
    <xf numFmtId="0" fontId="12" fillId="39" borderId="0" xfId="0" applyFont="1" applyFill="1" applyBorder="1" applyAlignment="1">
      <alignment vertical="center"/>
    </xf>
    <xf numFmtId="0" fontId="9" fillId="39" borderId="0" xfId="0" applyFont="1" applyFill="1" applyBorder="1" applyAlignment="1">
      <alignment vertical="center"/>
    </xf>
    <xf numFmtId="176" fontId="20" fillId="34" borderId="0" xfId="81" applyNumberFormat="1" applyFont="1" applyFill="1" applyBorder="1" applyAlignment="1">
      <alignment vertical="center"/>
    </xf>
    <xf numFmtId="176" fontId="20" fillId="0" borderId="0" xfId="81" applyNumberFormat="1" applyFont="1" applyBorder="1" applyAlignment="1">
      <alignment horizontal="center" vertical="center"/>
    </xf>
    <xf numFmtId="176" fontId="16" fillId="0" borderId="0" xfId="81" applyNumberFormat="1" applyFont="1" applyBorder="1" applyAlignment="1">
      <alignment vertical="center"/>
    </xf>
    <xf numFmtId="176" fontId="16" fillId="0" borderId="0" xfId="81" applyNumberFormat="1" applyFont="1" applyBorder="1" applyAlignment="1">
      <alignment horizontal="center" vertical="center"/>
    </xf>
    <xf numFmtId="176" fontId="17" fillId="39" borderId="0" xfId="81" applyNumberFormat="1" applyFont="1" applyFill="1" applyBorder="1" applyAlignment="1">
      <alignment vertical="center"/>
    </xf>
    <xf numFmtId="0" fontId="0" fillId="39" borderId="0" xfId="0" applyFill="1" applyBorder="1" applyAlignment="1">
      <alignment horizontal="center" vertical="center"/>
    </xf>
    <xf numFmtId="0" fontId="0" fillId="39" borderId="0" xfId="0" applyFill="1" applyBorder="1" applyAlignment="1">
      <alignment vertical="center"/>
    </xf>
    <xf numFmtId="176" fontId="9" fillId="0" borderId="0" xfId="81" applyNumberFormat="1" applyFont="1" applyFill="1" applyBorder="1" applyAlignment="1">
      <alignment horizontal="center" vertical="center"/>
    </xf>
    <xf numFmtId="176" fontId="9" fillId="0" borderId="0" xfId="81" applyNumberFormat="1" applyFont="1" applyBorder="1" applyAlignment="1">
      <alignment vertical="center"/>
    </xf>
    <xf numFmtId="176" fontId="18" fillId="0" borderId="0" xfId="81" applyNumberFormat="1" applyFont="1" applyBorder="1" applyAlignment="1" applyProtection="1">
      <alignment vertical="center" wrapText="1"/>
      <protection/>
    </xf>
    <xf numFmtId="49" fontId="9" fillId="0" borderId="13" xfId="0" applyNumberFormat="1" applyFont="1" applyBorder="1" applyAlignment="1" applyProtection="1">
      <alignment horizontal="left" vertical="top" wrapText="1"/>
      <protection/>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xf numFmtId="0" fontId="9" fillId="0" borderId="13" xfId="0" applyNumberFormat="1" applyFont="1" applyFill="1" applyBorder="1" applyAlignment="1">
      <alignment vertical="top" wrapText="1"/>
    </xf>
    <xf numFmtId="0" fontId="0" fillId="0" borderId="13" xfId="0" applyFont="1" applyBorder="1" applyAlignment="1">
      <alignment vertical="top" wrapText="1"/>
    </xf>
    <xf numFmtId="0" fontId="9" fillId="0" borderId="16" xfId="0" applyFont="1" applyBorder="1" applyAlignment="1">
      <alignment vertical="center" wrapText="1"/>
    </xf>
    <xf numFmtId="0" fontId="0" fillId="0" borderId="22" xfId="0" applyBorder="1" applyAlignment="1">
      <alignment vertical="center" wrapText="1"/>
    </xf>
    <xf numFmtId="0" fontId="9" fillId="0" borderId="23" xfId="0" applyFont="1" applyBorder="1" applyAlignment="1">
      <alignment vertical="top" wrapText="1"/>
    </xf>
    <xf numFmtId="0" fontId="9" fillId="0" borderId="24" xfId="0" applyFont="1" applyBorder="1" applyAlignment="1">
      <alignment vertical="top" wrapText="1"/>
    </xf>
    <xf numFmtId="0" fontId="9" fillId="0" borderId="13" xfId="0" applyFont="1" applyBorder="1" applyAlignment="1">
      <alignment vertical="center" wrapText="1"/>
    </xf>
    <xf numFmtId="49" fontId="9" fillId="0" borderId="16"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9" fillId="0" borderId="16" xfId="0" applyFont="1" applyFill="1" applyBorder="1" applyAlignment="1">
      <alignment vertical="top" wrapText="1"/>
    </xf>
    <xf numFmtId="0" fontId="9" fillId="0" borderId="22" xfId="0" applyFont="1" applyFill="1" applyBorder="1" applyAlignment="1">
      <alignment vertical="top" wrapText="1"/>
    </xf>
    <xf numFmtId="0" fontId="9" fillId="0" borderId="13" xfId="0" applyFont="1" applyFill="1" applyBorder="1" applyAlignment="1">
      <alignment vertical="center" wrapText="1"/>
    </xf>
    <xf numFmtId="0" fontId="0" fillId="0" borderId="13" xfId="0" applyBorder="1" applyAlignment="1">
      <alignment vertic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O165"/>
  <sheetViews>
    <sheetView tabSelected="1" view="pageBreakPreview" zoomScale="120" zoomScaleSheetLayoutView="120" zoomScalePageLayoutView="0" workbookViewId="0" topLeftCell="A1">
      <selection activeCell="F24" sqref="F24"/>
    </sheetView>
  </sheetViews>
  <sheetFormatPr defaultColWidth="9.00390625" defaultRowHeight="12.75"/>
  <cols>
    <col min="1" max="1" width="2.625" style="0" customWidth="1"/>
    <col min="2" max="2" width="3.50390625" style="7" customWidth="1"/>
    <col min="3" max="3" width="69.50390625" style="7" customWidth="1"/>
    <col min="4" max="4" width="24.50390625" style="7" customWidth="1"/>
    <col min="5" max="5" width="19.00390625" style="7" customWidth="1"/>
    <col min="6" max="6" width="18.875" style="0" customWidth="1"/>
    <col min="7" max="9" width="19.125" style="0" customWidth="1"/>
    <col min="10" max="10" width="17.875" style="83" customWidth="1"/>
    <col min="11" max="11" width="16.00390625" style="83" customWidth="1"/>
    <col min="12" max="12" width="17.00390625" style="85" customWidth="1"/>
  </cols>
  <sheetData>
    <row r="1" spans="5:9" ht="12.75">
      <c r="E1" s="17"/>
      <c r="F1" s="137" t="s">
        <v>200</v>
      </c>
      <c r="G1" s="137"/>
      <c r="H1" s="18"/>
      <c r="I1" s="18"/>
    </row>
    <row r="2" spans="5:9" ht="12.75">
      <c r="E2" s="17"/>
      <c r="F2" s="19" t="s">
        <v>100</v>
      </c>
      <c r="G2" s="18" t="s">
        <v>30</v>
      </c>
      <c r="H2" s="18"/>
      <c r="I2" s="18"/>
    </row>
    <row r="3" spans="5:9" ht="15.75" customHeight="1">
      <c r="E3" s="138" t="s">
        <v>91</v>
      </c>
      <c r="F3" s="139"/>
      <c r="G3" s="139"/>
      <c r="H3" s="17"/>
      <c r="I3" s="17"/>
    </row>
    <row r="4" spans="5:12" ht="18" customHeight="1">
      <c r="E4" s="137" t="s">
        <v>201</v>
      </c>
      <c r="F4" s="137"/>
      <c r="G4" s="137"/>
      <c r="H4" s="94"/>
      <c r="I4" s="94"/>
      <c r="J4" s="84"/>
      <c r="K4" s="84"/>
      <c r="L4" s="93"/>
    </row>
    <row r="5" spans="8:12" ht="1.5" customHeight="1" hidden="1">
      <c r="H5" s="13"/>
      <c r="I5" s="13"/>
      <c r="J5" s="84"/>
      <c r="K5" s="84"/>
      <c r="L5" s="93"/>
    </row>
    <row r="6" spans="3:12" ht="29.25" customHeight="1">
      <c r="C6" s="140" t="s">
        <v>102</v>
      </c>
      <c r="D6" s="141"/>
      <c r="E6" s="141"/>
      <c r="F6" s="141"/>
      <c r="G6" s="141"/>
      <c r="H6" s="11"/>
      <c r="I6" s="11"/>
      <c r="J6" s="84"/>
      <c r="K6" s="84"/>
      <c r="L6" s="93"/>
    </row>
    <row r="7" spans="3:12" ht="12" customHeight="1">
      <c r="C7" s="9"/>
      <c r="D7" s="11"/>
      <c r="E7" s="10"/>
      <c r="F7" s="11"/>
      <c r="G7" s="21" t="s">
        <v>59</v>
      </c>
      <c r="H7" s="21"/>
      <c r="I7" s="21"/>
      <c r="J7" s="84"/>
      <c r="K7" s="84"/>
      <c r="L7" s="93"/>
    </row>
    <row r="8" spans="2:14" ht="23.25" customHeight="1">
      <c r="B8" s="8"/>
      <c r="C8" s="22" t="s">
        <v>58</v>
      </c>
      <c r="D8" s="20" t="s">
        <v>5</v>
      </c>
      <c r="E8" s="23" t="s">
        <v>60</v>
      </c>
      <c r="F8" s="23" t="s">
        <v>61</v>
      </c>
      <c r="G8" s="23" t="s">
        <v>101</v>
      </c>
      <c r="H8" s="95"/>
      <c r="I8" s="96"/>
      <c r="J8" s="84"/>
      <c r="K8" s="84"/>
      <c r="L8" s="97"/>
      <c r="M8" s="13"/>
      <c r="N8" s="13"/>
    </row>
    <row r="9" spans="2:14" ht="12" customHeight="1">
      <c r="B9" s="8"/>
      <c r="C9" s="4">
        <v>1</v>
      </c>
      <c r="D9" s="1">
        <v>2</v>
      </c>
      <c r="E9" s="2">
        <v>3</v>
      </c>
      <c r="F9" s="2">
        <v>4</v>
      </c>
      <c r="G9" s="2">
        <v>5</v>
      </c>
      <c r="H9" s="98"/>
      <c r="I9" s="98"/>
      <c r="J9" s="84"/>
      <c r="K9" s="84"/>
      <c r="L9" s="93"/>
      <c r="M9" s="13"/>
      <c r="N9" s="13"/>
    </row>
    <row r="10" spans="2:14" ht="20.25" customHeight="1">
      <c r="B10" s="24" t="s">
        <v>9</v>
      </c>
      <c r="C10" s="5" t="s">
        <v>13</v>
      </c>
      <c r="D10" s="3" t="s">
        <v>14</v>
      </c>
      <c r="E10" s="28">
        <f>E11+E106+E107+E104</f>
        <v>1582187.4</v>
      </c>
      <c r="F10" s="28">
        <f>F11+F106+F107</f>
        <v>1198939.2</v>
      </c>
      <c r="G10" s="28">
        <f>G11+G106+G107</f>
        <v>1182826.1999999997</v>
      </c>
      <c r="H10" s="99"/>
      <c r="I10" s="99"/>
      <c r="J10" s="99"/>
      <c r="K10" s="99"/>
      <c r="L10" s="99"/>
      <c r="M10" s="13"/>
      <c r="N10" s="13"/>
    </row>
    <row r="11" spans="2:14" ht="24.75" customHeight="1">
      <c r="B11" s="24" t="s">
        <v>10</v>
      </c>
      <c r="C11" s="6" t="s">
        <v>23</v>
      </c>
      <c r="D11" s="3" t="s">
        <v>22</v>
      </c>
      <c r="E11" s="28">
        <f>E12+E16+E41+E97</f>
        <v>1441105.3</v>
      </c>
      <c r="F11" s="28">
        <f>F12+F16+F41+F97</f>
        <v>1198939.2</v>
      </c>
      <c r="G11" s="28">
        <f>G12+G16+G41+G97</f>
        <v>1182826.1999999997</v>
      </c>
      <c r="H11" s="99"/>
      <c r="I11" s="99"/>
      <c r="J11" s="99"/>
      <c r="K11" s="99"/>
      <c r="L11" s="99"/>
      <c r="M11" s="13"/>
      <c r="N11" s="13"/>
    </row>
    <row r="12" spans="2:14" ht="28.5" customHeight="1">
      <c r="B12" s="24" t="s">
        <v>18</v>
      </c>
      <c r="C12" s="36" t="s">
        <v>15</v>
      </c>
      <c r="D12" s="37" t="s">
        <v>105</v>
      </c>
      <c r="E12" s="29">
        <f>E13+E15+E14</f>
        <v>123473.8</v>
      </c>
      <c r="F12" s="29">
        <f>F13+F15+F14</f>
        <v>90909.5</v>
      </c>
      <c r="G12" s="29">
        <f>G13+G15+G14</f>
        <v>96988.4</v>
      </c>
      <c r="H12" s="100"/>
      <c r="I12" s="101"/>
      <c r="J12" s="100"/>
      <c r="K12" s="100"/>
      <c r="L12" s="100"/>
      <c r="M12" s="13"/>
      <c r="N12" s="13"/>
    </row>
    <row r="13" spans="2:14" ht="24.75" customHeight="1">
      <c r="B13" s="24"/>
      <c r="C13" s="38" t="s">
        <v>24</v>
      </c>
      <c r="D13" s="39" t="s">
        <v>106</v>
      </c>
      <c r="E13" s="75">
        <f>75935.1-4950.8</f>
        <v>70984.3</v>
      </c>
      <c r="F13" s="75">
        <v>64550</v>
      </c>
      <c r="G13" s="75">
        <v>69788.7</v>
      </c>
      <c r="H13" s="84"/>
      <c r="I13" s="102"/>
      <c r="J13" s="84"/>
      <c r="K13" s="84"/>
      <c r="L13" s="93"/>
      <c r="M13" s="13"/>
      <c r="N13" s="13"/>
    </row>
    <row r="14" spans="2:14" ht="25.5" customHeight="1">
      <c r="B14" s="24"/>
      <c r="C14" s="38" t="s">
        <v>24</v>
      </c>
      <c r="D14" s="39" t="s">
        <v>106</v>
      </c>
      <c r="E14" s="75">
        <v>23082</v>
      </c>
      <c r="F14" s="75">
        <v>21004.6</v>
      </c>
      <c r="G14" s="75">
        <v>21844.8</v>
      </c>
      <c r="H14" s="84"/>
      <c r="I14" s="102"/>
      <c r="J14" s="84"/>
      <c r="K14" s="84"/>
      <c r="L14" s="93"/>
      <c r="M14" s="13"/>
      <c r="N14" s="13"/>
    </row>
    <row r="15" spans="2:14" ht="30" customHeight="1">
      <c r="B15" s="24"/>
      <c r="C15" s="38" t="s">
        <v>31</v>
      </c>
      <c r="D15" s="39" t="s">
        <v>107</v>
      </c>
      <c r="E15" s="75">
        <f>23160.8+5000+1246.7</f>
        <v>29407.5</v>
      </c>
      <c r="F15" s="75">
        <v>5354.9</v>
      </c>
      <c r="G15" s="75">
        <v>5354.9</v>
      </c>
      <c r="H15" s="84"/>
      <c r="I15" s="102"/>
      <c r="J15" s="84"/>
      <c r="K15" s="84"/>
      <c r="L15" s="93"/>
      <c r="M15" s="13"/>
      <c r="N15" s="13"/>
    </row>
    <row r="16" spans="2:14" ht="27" customHeight="1">
      <c r="B16" s="24" t="s">
        <v>19</v>
      </c>
      <c r="C16" s="36" t="s">
        <v>80</v>
      </c>
      <c r="D16" s="40" t="s">
        <v>108</v>
      </c>
      <c r="E16" s="30">
        <f>SUM(E17:E27)</f>
        <v>208024.9</v>
      </c>
      <c r="F16" s="30">
        <f>SUM(F17:F27)</f>
        <v>55514.799999999996</v>
      </c>
      <c r="G16" s="30">
        <f>SUM(G36:G36)</f>
        <v>0</v>
      </c>
      <c r="H16" s="103"/>
      <c r="I16" s="103"/>
      <c r="J16" s="103"/>
      <c r="K16" s="103"/>
      <c r="L16" s="103"/>
      <c r="M16" s="13"/>
      <c r="N16" s="13"/>
    </row>
    <row r="17" spans="2:14" ht="38.25" customHeight="1">
      <c r="B17" s="24"/>
      <c r="C17" s="88" t="s">
        <v>175</v>
      </c>
      <c r="D17" s="68" t="s">
        <v>180</v>
      </c>
      <c r="E17" s="72">
        <f>45748.9-73.8</f>
        <v>45675.1</v>
      </c>
      <c r="F17" s="72">
        <v>54959.6</v>
      </c>
      <c r="G17" s="78"/>
      <c r="H17" s="104"/>
      <c r="I17" s="103"/>
      <c r="J17" s="103"/>
      <c r="K17" s="103"/>
      <c r="L17" s="103"/>
      <c r="M17" s="13"/>
      <c r="N17" s="13"/>
    </row>
    <row r="18" spans="2:14" ht="38.25" customHeight="1">
      <c r="B18" s="24"/>
      <c r="C18" s="88" t="s">
        <v>176</v>
      </c>
      <c r="D18" s="68" t="s">
        <v>177</v>
      </c>
      <c r="E18" s="72">
        <f>46211-45874.9+125.3</f>
        <v>461.39999999999856</v>
      </c>
      <c r="F18" s="72">
        <v>555.2</v>
      </c>
      <c r="G18" s="78"/>
      <c r="H18" s="104"/>
      <c r="I18" s="105"/>
      <c r="J18" s="103"/>
      <c r="K18" s="103"/>
      <c r="L18" s="103"/>
      <c r="M18" s="13"/>
      <c r="N18" s="13"/>
    </row>
    <row r="19" spans="2:14" ht="25.5" customHeight="1">
      <c r="B19" s="24"/>
      <c r="C19" s="155" t="s">
        <v>92</v>
      </c>
      <c r="D19" s="42" t="s">
        <v>93</v>
      </c>
      <c r="E19" s="72">
        <f>877.2+125.3</f>
        <v>1002.5</v>
      </c>
      <c r="F19" s="78"/>
      <c r="G19" s="78"/>
      <c r="H19" s="84"/>
      <c r="I19" s="106"/>
      <c r="J19" s="84"/>
      <c r="K19" s="84"/>
      <c r="L19" s="84"/>
      <c r="M19" s="13"/>
      <c r="N19" s="13"/>
    </row>
    <row r="20" spans="2:14" ht="24.75" customHeight="1">
      <c r="B20" s="24"/>
      <c r="C20" s="156"/>
      <c r="D20" s="42" t="s">
        <v>94</v>
      </c>
      <c r="E20" s="72">
        <f>2614.5+373.5</f>
        <v>2988</v>
      </c>
      <c r="F20" s="78"/>
      <c r="G20" s="78"/>
      <c r="H20" s="84"/>
      <c r="I20" s="106"/>
      <c r="J20" s="84"/>
      <c r="K20" s="84"/>
      <c r="L20" s="84"/>
      <c r="M20" s="13"/>
      <c r="N20" s="13"/>
    </row>
    <row r="21" spans="2:14" ht="24.75" customHeight="1">
      <c r="B21" s="24"/>
      <c r="C21" s="148" t="s">
        <v>183</v>
      </c>
      <c r="D21" s="89" t="s">
        <v>184</v>
      </c>
      <c r="E21" s="72">
        <f>27.5-9.9</f>
        <v>17.6</v>
      </c>
      <c r="F21" s="78"/>
      <c r="G21" s="78"/>
      <c r="H21" s="84"/>
      <c r="I21" s="106"/>
      <c r="J21" s="84"/>
      <c r="K21" s="84"/>
      <c r="L21" s="84"/>
      <c r="M21" s="13"/>
      <c r="N21" s="13"/>
    </row>
    <row r="22" spans="2:14" ht="24.75" customHeight="1">
      <c r="B22" s="24"/>
      <c r="C22" s="148"/>
      <c r="D22" s="89" t="s">
        <v>185</v>
      </c>
      <c r="E22" s="72">
        <f>316.5-113.8</f>
        <v>202.7</v>
      </c>
      <c r="F22" s="78"/>
      <c r="G22" s="78"/>
      <c r="H22" s="84"/>
      <c r="I22" s="106"/>
      <c r="J22" s="84"/>
      <c r="K22" s="84"/>
      <c r="L22" s="84"/>
      <c r="M22" s="13"/>
      <c r="N22" s="13"/>
    </row>
    <row r="23" spans="2:14" ht="24.75" customHeight="1">
      <c r="B23" s="24"/>
      <c r="C23" s="144" t="s">
        <v>171</v>
      </c>
      <c r="D23" s="68" t="s">
        <v>48</v>
      </c>
      <c r="E23" s="72">
        <v>77.7</v>
      </c>
      <c r="F23" s="78"/>
      <c r="G23" s="78"/>
      <c r="H23" s="84"/>
      <c r="I23" s="106"/>
      <c r="J23" s="84"/>
      <c r="K23" s="84"/>
      <c r="L23" s="84"/>
      <c r="M23" s="13"/>
      <c r="N23" s="13"/>
    </row>
    <row r="24" spans="2:14" ht="24.75" customHeight="1">
      <c r="B24" s="24"/>
      <c r="C24" s="145"/>
      <c r="D24" s="68" t="s">
        <v>95</v>
      </c>
      <c r="E24" s="72">
        <v>7688.7</v>
      </c>
      <c r="F24" s="78"/>
      <c r="G24" s="78"/>
      <c r="H24" s="84"/>
      <c r="I24" s="106"/>
      <c r="J24" s="84"/>
      <c r="K24" s="84"/>
      <c r="L24" s="84"/>
      <c r="M24" s="13"/>
      <c r="N24" s="13"/>
    </row>
    <row r="25" spans="2:14" ht="22.5" customHeight="1">
      <c r="B25" s="24"/>
      <c r="C25" s="146" t="s">
        <v>172</v>
      </c>
      <c r="D25" s="68" t="s">
        <v>173</v>
      </c>
      <c r="E25" s="72">
        <v>23.3</v>
      </c>
      <c r="F25" s="78"/>
      <c r="G25" s="78"/>
      <c r="H25" s="84"/>
      <c r="I25" s="106"/>
      <c r="J25" s="84"/>
      <c r="K25" s="84"/>
      <c r="L25" s="84"/>
      <c r="M25" s="13"/>
      <c r="N25" s="13"/>
    </row>
    <row r="26" spans="2:14" ht="19.5" customHeight="1">
      <c r="B26" s="24"/>
      <c r="C26" s="147"/>
      <c r="D26" s="68" t="s">
        <v>174</v>
      </c>
      <c r="E26" s="72">
        <v>2311.3</v>
      </c>
      <c r="F26" s="78"/>
      <c r="G26" s="78"/>
      <c r="H26" s="84"/>
      <c r="I26" s="106"/>
      <c r="J26" s="84"/>
      <c r="K26" s="84"/>
      <c r="L26" s="84"/>
      <c r="M26" s="13"/>
      <c r="N26" s="13"/>
    </row>
    <row r="27" spans="2:14" ht="21.75" customHeight="1">
      <c r="B27" s="24"/>
      <c r="C27" s="6" t="s">
        <v>16</v>
      </c>
      <c r="D27" s="43" t="s">
        <v>109</v>
      </c>
      <c r="E27" s="31">
        <f>E28</f>
        <v>147576.6</v>
      </c>
      <c r="F27" s="61">
        <f>F28</f>
        <v>0</v>
      </c>
      <c r="G27" s="61">
        <f>G28</f>
        <v>0</v>
      </c>
      <c r="H27" s="107"/>
      <c r="I27" s="107"/>
      <c r="J27" s="107"/>
      <c r="K27" s="107"/>
      <c r="L27" s="107"/>
      <c r="M27" s="13"/>
      <c r="N27" s="13"/>
    </row>
    <row r="28" spans="2:14" ht="22.5" customHeight="1">
      <c r="B28" s="24"/>
      <c r="C28" s="44" t="s">
        <v>17</v>
      </c>
      <c r="D28" s="45" t="s">
        <v>110</v>
      </c>
      <c r="E28" s="32">
        <f>SUM(E29:E40)</f>
        <v>147576.6</v>
      </c>
      <c r="F28" s="32">
        <f>SUM(F29:F40)</f>
        <v>0</v>
      </c>
      <c r="G28" s="62">
        <f>SUM(G30:G30)</f>
        <v>0</v>
      </c>
      <c r="H28" s="108"/>
      <c r="I28" s="109"/>
      <c r="J28" s="108"/>
      <c r="K28" s="108"/>
      <c r="L28" s="108"/>
      <c r="M28" s="13"/>
      <c r="N28" s="13"/>
    </row>
    <row r="29" spans="2:14" ht="27" customHeight="1">
      <c r="B29" s="24"/>
      <c r="C29" s="81" t="s">
        <v>96</v>
      </c>
      <c r="D29" s="68" t="s">
        <v>49</v>
      </c>
      <c r="E29" s="72">
        <f>196.3-63.9</f>
        <v>132.4</v>
      </c>
      <c r="F29" s="78"/>
      <c r="G29" s="78"/>
      <c r="H29" s="110"/>
      <c r="I29" s="106"/>
      <c r="J29" s="110"/>
      <c r="K29" s="84"/>
      <c r="L29" s="93"/>
      <c r="M29" s="13"/>
      <c r="N29" s="13"/>
    </row>
    <row r="30" spans="2:14" ht="69.75" customHeight="1">
      <c r="B30" s="24"/>
      <c r="C30" s="82" t="s">
        <v>97</v>
      </c>
      <c r="D30" s="68" t="s">
        <v>111</v>
      </c>
      <c r="E30" s="72">
        <v>15718.1</v>
      </c>
      <c r="F30" s="78"/>
      <c r="G30" s="78"/>
      <c r="H30" s="84"/>
      <c r="I30" s="106"/>
      <c r="J30" s="84"/>
      <c r="K30" s="84"/>
      <c r="L30" s="93"/>
      <c r="M30" s="13"/>
      <c r="N30" s="13"/>
    </row>
    <row r="31" spans="2:14" ht="26.25" customHeight="1">
      <c r="B31" s="24"/>
      <c r="C31" s="41" t="s">
        <v>90</v>
      </c>
      <c r="D31" s="68" t="s">
        <v>46</v>
      </c>
      <c r="E31" s="72">
        <v>3337.3</v>
      </c>
      <c r="F31" s="78"/>
      <c r="G31" s="78"/>
      <c r="H31" s="84"/>
      <c r="I31" s="106"/>
      <c r="J31" s="84"/>
      <c r="K31" s="84"/>
      <c r="L31" s="93"/>
      <c r="M31" s="13"/>
      <c r="N31" s="13"/>
    </row>
    <row r="32" spans="2:14" ht="52.5" customHeight="1">
      <c r="B32" s="24"/>
      <c r="C32" s="41" t="s">
        <v>85</v>
      </c>
      <c r="D32" s="68" t="s">
        <v>112</v>
      </c>
      <c r="E32" s="72">
        <v>17912.2</v>
      </c>
      <c r="F32" s="60">
        <v>0</v>
      </c>
      <c r="G32" s="60">
        <v>0</v>
      </c>
      <c r="H32" s="84"/>
      <c r="I32" s="111"/>
      <c r="J32" s="84"/>
      <c r="K32" s="84"/>
      <c r="L32" s="93"/>
      <c r="M32" s="13"/>
      <c r="N32" s="13"/>
    </row>
    <row r="33" spans="2:14" ht="44.25" customHeight="1">
      <c r="B33" s="24"/>
      <c r="C33" s="88" t="s">
        <v>52</v>
      </c>
      <c r="D33" s="68" t="s">
        <v>51</v>
      </c>
      <c r="E33" s="72">
        <v>47.5</v>
      </c>
      <c r="F33" s="60"/>
      <c r="G33" s="60"/>
      <c r="H33" s="84"/>
      <c r="I33" s="111"/>
      <c r="J33" s="84"/>
      <c r="K33" s="84"/>
      <c r="L33" s="93"/>
      <c r="M33" s="13"/>
      <c r="N33" s="13"/>
    </row>
    <row r="34" spans="2:14" ht="38.25" customHeight="1">
      <c r="B34" s="24"/>
      <c r="C34" s="88" t="s">
        <v>62</v>
      </c>
      <c r="D34" s="68" t="s">
        <v>113</v>
      </c>
      <c r="E34" s="72">
        <f>24909.8-7714.8</f>
        <v>17195</v>
      </c>
      <c r="F34" s="60">
        <v>0</v>
      </c>
      <c r="G34" s="60">
        <v>0</v>
      </c>
      <c r="H34" s="84"/>
      <c r="I34" s="111"/>
      <c r="J34" s="84"/>
      <c r="K34" s="84"/>
      <c r="L34" s="93"/>
      <c r="M34" s="13"/>
      <c r="N34" s="13"/>
    </row>
    <row r="35" spans="2:14" ht="38.25" customHeight="1">
      <c r="B35" s="24"/>
      <c r="C35" s="38" t="s">
        <v>178</v>
      </c>
      <c r="D35" s="68" t="s">
        <v>179</v>
      </c>
      <c r="E35" s="72">
        <v>3428.1</v>
      </c>
      <c r="F35" s="60"/>
      <c r="G35" s="60"/>
      <c r="H35" s="84"/>
      <c r="I35" s="111"/>
      <c r="J35" s="84"/>
      <c r="K35" s="84"/>
      <c r="L35" s="93"/>
      <c r="M35" s="13"/>
      <c r="N35" s="13"/>
    </row>
    <row r="36" spans="2:14" ht="38.25" customHeight="1">
      <c r="B36" s="24"/>
      <c r="C36" s="38" t="s">
        <v>98</v>
      </c>
      <c r="D36" s="68" t="s">
        <v>169</v>
      </c>
      <c r="E36" s="72">
        <f>42351.7-42351.7</f>
        <v>0</v>
      </c>
      <c r="F36" s="63"/>
      <c r="G36" s="60"/>
      <c r="H36" s="111"/>
      <c r="I36" s="111"/>
      <c r="J36" s="111"/>
      <c r="K36" s="84"/>
      <c r="L36" s="93"/>
      <c r="M36" s="13"/>
      <c r="N36" s="13"/>
    </row>
    <row r="37" spans="2:14" ht="41.25" customHeight="1">
      <c r="B37" s="24"/>
      <c r="C37" s="38" t="s">
        <v>181</v>
      </c>
      <c r="D37" s="68" t="s">
        <v>182</v>
      </c>
      <c r="E37" s="72">
        <f>37228.8+960</f>
        <v>38188.8</v>
      </c>
      <c r="F37" s="63"/>
      <c r="G37" s="60"/>
      <c r="H37" s="112"/>
      <c r="I37" s="111"/>
      <c r="J37" s="112"/>
      <c r="K37" s="84"/>
      <c r="L37" s="93"/>
      <c r="M37" s="13"/>
      <c r="N37" s="13"/>
    </row>
    <row r="38" spans="2:14" ht="27.75" customHeight="1">
      <c r="B38" s="24"/>
      <c r="C38" s="153" t="s">
        <v>186</v>
      </c>
      <c r="D38" s="68" t="s">
        <v>187</v>
      </c>
      <c r="E38" s="72">
        <f>14784-1520.9</f>
        <v>13263.1</v>
      </c>
      <c r="F38" s="63"/>
      <c r="G38" s="60"/>
      <c r="H38" s="112"/>
      <c r="I38" s="111"/>
      <c r="J38" s="112"/>
      <c r="K38" s="84"/>
      <c r="L38" s="93"/>
      <c r="M38" s="13"/>
      <c r="N38" s="13"/>
    </row>
    <row r="39" spans="2:14" ht="24" customHeight="1">
      <c r="B39" s="24"/>
      <c r="C39" s="154"/>
      <c r="D39" s="68" t="s">
        <v>46</v>
      </c>
      <c r="E39" s="72">
        <v>786.5</v>
      </c>
      <c r="F39" s="63"/>
      <c r="G39" s="60"/>
      <c r="H39" s="112"/>
      <c r="I39" s="111"/>
      <c r="J39" s="112"/>
      <c r="K39" s="84"/>
      <c r="L39" s="93"/>
      <c r="M39" s="13"/>
      <c r="N39" s="13"/>
    </row>
    <row r="40" spans="2:14" ht="62.25" customHeight="1">
      <c r="B40" s="25"/>
      <c r="C40" s="65" t="s">
        <v>40</v>
      </c>
      <c r="D40" s="42" t="s">
        <v>170</v>
      </c>
      <c r="E40" s="72">
        <f>40000-2432.4</f>
        <v>37567.6</v>
      </c>
      <c r="F40" s="59">
        <v>0</v>
      </c>
      <c r="G40" s="59">
        <v>0</v>
      </c>
      <c r="H40" s="84"/>
      <c r="I40" s="113"/>
      <c r="J40" s="84"/>
      <c r="K40" s="84"/>
      <c r="L40" s="93"/>
      <c r="M40" s="13"/>
      <c r="N40" s="13"/>
    </row>
    <row r="41" spans="2:14" ht="29.25" customHeight="1">
      <c r="B41" s="24" t="s">
        <v>20</v>
      </c>
      <c r="C41" s="53" t="s">
        <v>25</v>
      </c>
      <c r="D41" s="37" t="s">
        <v>114</v>
      </c>
      <c r="E41" s="30">
        <f>E42+E43+E79+E83+E86+E88+E90+E92+E95</f>
        <v>1041911.2000000001</v>
      </c>
      <c r="F41" s="30">
        <f>F42+F43+F79+F83+F86+F88+F90+F92+F95</f>
        <v>1052514.9</v>
      </c>
      <c r="G41" s="30">
        <f>G42+G43+G79+G83+G86+G88+G90+G92+G95</f>
        <v>1085837.7999999998</v>
      </c>
      <c r="H41" s="105"/>
      <c r="I41" s="105"/>
      <c r="J41" s="105"/>
      <c r="K41" s="105"/>
      <c r="L41" s="105"/>
      <c r="M41" s="13"/>
      <c r="N41" s="13"/>
    </row>
    <row r="42" spans="2:14" ht="42" customHeight="1">
      <c r="B42" s="24"/>
      <c r="C42" s="46" t="s">
        <v>89</v>
      </c>
      <c r="D42" s="47" t="s">
        <v>115</v>
      </c>
      <c r="E42" s="73">
        <f>26678.8+2159+6200+1197.6</f>
        <v>36235.4</v>
      </c>
      <c r="F42" s="74">
        <v>28600.6</v>
      </c>
      <c r="G42" s="74">
        <v>28600.6</v>
      </c>
      <c r="H42" s="84"/>
      <c r="I42" s="114"/>
      <c r="J42" s="84"/>
      <c r="K42" s="84"/>
      <c r="L42" s="93"/>
      <c r="M42" s="13"/>
      <c r="N42" s="13"/>
    </row>
    <row r="43" spans="2:14" ht="27" customHeight="1">
      <c r="B43" s="24"/>
      <c r="C43" s="54" t="s">
        <v>26</v>
      </c>
      <c r="D43" s="64" t="s">
        <v>116</v>
      </c>
      <c r="E43" s="31">
        <f>SUM(E44:E78)</f>
        <v>883209</v>
      </c>
      <c r="F43" s="31">
        <f>SUM(F44:F78)</f>
        <v>888792.2999999999</v>
      </c>
      <c r="G43" s="31">
        <f>SUM(G44:G78)</f>
        <v>915832.7999999999</v>
      </c>
      <c r="H43" s="107"/>
      <c r="I43" s="115"/>
      <c r="J43" s="107"/>
      <c r="K43" s="107"/>
      <c r="L43" s="107"/>
      <c r="M43" s="13"/>
      <c r="N43" s="13"/>
    </row>
    <row r="44" spans="2:14" ht="64.5" customHeight="1">
      <c r="B44" s="24"/>
      <c r="C44" s="67" t="s">
        <v>63</v>
      </c>
      <c r="D44" s="42" t="s">
        <v>117</v>
      </c>
      <c r="E44" s="72">
        <f>3.7+1.2</f>
        <v>4.9</v>
      </c>
      <c r="F44" s="72">
        <v>4.1</v>
      </c>
      <c r="G44" s="72">
        <v>4.2</v>
      </c>
      <c r="H44" s="84"/>
      <c r="I44" s="116"/>
      <c r="J44" s="84"/>
      <c r="K44" s="84"/>
      <c r="L44" s="93"/>
      <c r="M44" s="13"/>
      <c r="N44" s="13"/>
    </row>
    <row r="45" spans="2:14" ht="51" customHeight="1">
      <c r="B45" s="24"/>
      <c r="C45" s="66" t="s">
        <v>64</v>
      </c>
      <c r="D45" s="42" t="s">
        <v>118</v>
      </c>
      <c r="E45" s="73">
        <f>11868.8+2566.5-3187.4</f>
        <v>11247.9</v>
      </c>
      <c r="F45" s="73">
        <v>18285.5</v>
      </c>
      <c r="G45" s="73">
        <v>18285.5</v>
      </c>
      <c r="H45" s="84"/>
      <c r="I45" s="117"/>
      <c r="J45" s="84"/>
      <c r="K45" s="84"/>
      <c r="L45" s="93"/>
      <c r="M45" s="13"/>
      <c r="N45" s="13"/>
    </row>
    <row r="46" spans="2:14" ht="54.75" customHeight="1">
      <c r="B46" s="24"/>
      <c r="C46" s="27" t="s">
        <v>65</v>
      </c>
      <c r="D46" s="42" t="s">
        <v>119</v>
      </c>
      <c r="E46" s="73">
        <f>36260.4+8017.3-1500</f>
        <v>42777.700000000004</v>
      </c>
      <c r="F46" s="74">
        <v>40789.5</v>
      </c>
      <c r="G46" s="74">
        <v>41559.9</v>
      </c>
      <c r="H46" s="84"/>
      <c r="I46" s="114"/>
      <c r="J46" s="84"/>
      <c r="K46" s="84"/>
      <c r="L46" s="93"/>
      <c r="M46" s="13"/>
      <c r="N46" s="13"/>
    </row>
    <row r="47" spans="2:14" ht="52.5">
      <c r="B47" s="24"/>
      <c r="C47" s="70" t="s">
        <v>29</v>
      </c>
      <c r="D47" s="42" t="s">
        <v>120</v>
      </c>
      <c r="E47" s="74">
        <v>218.7</v>
      </c>
      <c r="F47" s="74">
        <v>218.7</v>
      </c>
      <c r="G47" s="74">
        <v>218.7</v>
      </c>
      <c r="H47" s="84"/>
      <c r="I47" s="114"/>
      <c r="J47" s="84"/>
      <c r="K47" s="84"/>
      <c r="L47" s="93"/>
      <c r="M47" s="13"/>
      <c r="N47" s="13"/>
    </row>
    <row r="48" spans="2:14" ht="27.75" customHeight="1">
      <c r="B48" s="24"/>
      <c r="C48" s="38" t="s">
        <v>28</v>
      </c>
      <c r="D48" s="42" t="s">
        <v>121</v>
      </c>
      <c r="E48" s="73">
        <v>485.7</v>
      </c>
      <c r="F48" s="74">
        <v>504.1</v>
      </c>
      <c r="G48" s="74">
        <v>522.5</v>
      </c>
      <c r="H48" s="84"/>
      <c r="I48" s="114"/>
      <c r="J48" s="84"/>
      <c r="K48" s="84"/>
      <c r="L48" s="93"/>
      <c r="M48" s="13"/>
      <c r="N48" s="13"/>
    </row>
    <row r="49" spans="2:14" ht="42.75" customHeight="1">
      <c r="B49" s="24"/>
      <c r="C49" s="38" t="s">
        <v>50</v>
      </c>
      <c r="D49" s="42" t="s">
        <v>122</v>
      </c>
      <c r="E49" s="74">
        <f>97.7+24.4-20</f>
        <v>102.1</v>
      </c>
      <c r="F49" s="74">
        <v>122.1</v>
      </c>
      <c r="G49" s="74">
        <v>122.1</v>
      </c>
      <c r="H49" s="84"/>
      <c r="I49" s="114"/>
      <c r="J49" s="84"/>
      <c r="K49" s="84"/>
      <c r="L49" s="93"/>
      <c r="M49" s="13"/>
      <c r="N49" s="13"/>
    </row>
    <row r="50" spans="2:14" ht="27" customHeight="1">
      <c r="B50" s="24"/>
      <c r="C50" s="52" t="s">
        <v>66</v>
      </c>
      <c r="D50" s="42" t="s">
        <v>123</v>
      </c>
      <c r="E50" s="73">
        <f>13670+1457+643.7</f>
        <v>15770.7</v>
      </c>
      <c r="F50" s="73">
        <v>13670</v>
      </c>
      <c r="G50" s="73">
        <v>13670</v>
      </c>
      <c r="H50" s="84"/>
      <c r="I50" s="117"/>
      <c r="J50" s="84"/>
      <c r="K50" s="84"/>
      <c r="L50" s="93"/>
      <c r="M50" s="13"/>
      <c r="N50" s="13"/>
    </row>
    <row r="51" spans="2:14" ht="37.5" customHeight="1">
      <c r="B51" s="24"/>
      <c r="C51" s="52" t="s">
        <v>79</v>
      </c>
      <c r="D51" s="42" t="s">
        <v>124</v>
      </c>
      <c r="E51" s="73">
        <f>178.1+42.7</f>
        <v>220.8</v>
      </c>
      <c r="F51" s="73">
        <v>178.1</v>
      </c>
      <c r="G51" s="73">
        <v>178.1</v>
      </c>
      <c r="H51" s="117"/>
      <c r="I51" s="117"/>
      <c r="J51" s="117"/>
      <c r="K51" s="84"/>
      <c r="L51" s="93"/>
      <c r="M51" s="13"/>
      <c r="N51" s="13"/>
    </row>
    <row r="52" spans="2:14" ht="41.25" customHeight="1">
      <c r="B52" s="24"/>
      <c r="C52" s="55" t="s">
        <v>67</v>
      </c>
      <c r="D52" s="42" t="s">
        <v>125</v>
      </c>
      <c r="E52" s="73">
        <f>292633.9+2718</f>
        <v>295351.9</v>
      </c>
      <c r="F52" s="74">
        <v>300923.9</v>
      </c>
      <c r="G52" s="74">
        <v>311419.3</v>
      </c>
      <c r="H52" s="84"/>
      <c r="I52" s="114"/>
      <c r="J52" s="84"/>
      <c r="K52" s="84"/>
      <c r="L52" s="93"/>
      <c r="M52" s="13"/>
      <c r="N52" s="13"/>
    </row>
    <row r="53" spans="2:14" ht="51.75" customHeight="1">
      <c r="B53" s="24"/>
      <c r="C53" s="55" t="s">
        <v>32</v>
      </c>
      <c r="D53" s="42" t="s">
        <v>126</v>
      </c>
      <c r="E53" s="73">
        <f>46.8+0.5</f>
        <v>47.3</v>
      </c>
      <c r="F53" s="74">
        <v>48.1</v>
      </c>
      <c r="G53" s="74">
        <v>49.8</v>
      </c>
      <c r="H53" s="84"/>
      <c r="I53" s="114"/>
      <c r="J53" s="84"/>
      <c r="K53" s="84"/>
      <c r="L53" s="93"/>
      <c r="M53" s="13"/>
      <c r="N53" s="13"/>
    </row>
    <row r="54" spans="2:14" ht="54" customHeight="1">
      <c r="B54" s="24"/>
      <c r="C54" s="71" t="s">
        <v>84</v>
      </c>
      <c r="D54" s="42" t="s">
        <v>127</v>
      </c>
      <c r="E54" s="73">
        <f>3259.4+814.8+1854.7</f>
        <v>5928.9</v>
      </c>
      <c r="F54" s="74">
        <v>4074.2</v>
      </c>
      <c r="G54" s="74">
        <v>4074.2</v>
      </c>
      <c r="H54" s="84"/>
      <c r="I54" s="114"/>
      <c r="J54" s="84"/>
      <c r="K54" s="84"/>
      <c r="L54" s="93"/>
      <c r="M54" s="13"/>
      <c r="N54" s="13"/>
    </row>
    <row r="55" spans="2:14" ht="64.5" customHeight="1">
      <c r="B55" s="24"/>
      <c r="C55" s="52" t="s">
        <v>69</v>
      </c>
      <c r="D55" s="42" t="s">
        <v>128</v>
      </c>
      <c r="E55" s="73">
        <f>23420.5+5922.5+611.4-1127.1</f>
        <v>28827.300000000003</v>
      </c>
      <c r="F55" s="73">
        <v>25497.8</v>
      </c>
      <c r="G55" s="73">
        <v>26509.7</v>
      </c>
      <c r="H55" s="84"/>
      <c r="I55" s="117"/>
      <c r="J55" s="84"/>
      <c r="K55" s="84"/>
      <c r="L55" s="93"/>
      <c r="M55" s="13"/>
      <c r="N55" s="13"/>
    </row>
    <row r="56" spans="2:14" ht="51.75" customHeight="1">
      <c r="B56" s="24"/>
      <c r="C56" s="52" t="s">
        <v>70</v>
      </c>
      <c r="D56" s="42" t="s">
        <v>129</v>
      </c>
      <c r="E56" s="73">
        <v>713.9</v>
      </c>
      <c r="F56" s="73">
        <v>728.2</v>
      </c>
      <c r="G56" s="73">
        <v>748.8</v>
      </c>
      <c r="H56" s="84"/>
      <c r="I56" s="117"/>
      <c r="J56" s="84"/>
      <c r="K56" s="84"/>
      <c r="L56" s="93"/>
      <c r="M56" s="13"/>
      <c r="N56" s="13"/>
    </row>
    <row r="57" spans="2:14" ht="63.75" customHeight="1">
      <c r="B57" s="24"/>
      <c r="C57" s="52" t="s">
        <v>83</v>
      </c>
      <c r="D57" s="42" t="s">
        <v>130</v>
      </c>
      <c r="E57" s="73">
        <f>1591+397.8+100</f>
        <v>2088.8</v>
      </c>
      <c r="F57" s="74">
        <v>1988.8</v>
      </c>
      <c r="G57" s="74">
        <v>1988.8</v>
      </c>
      <c r="H57" s="84"/>
      <c r="I57" s="114"/>
      <c r="J57" s="84"/>
      <c r="K57" s="84"/>
      <c r="L57" s="93"/>
      <c r="M57" s="13"/>
      <c r="N57" s="13"/>
    </row>
    <row r="58" spans="2:14" ht="65.25" customHeight="1">
      <c r="B58" s="24"/>
      <c r="C58" s="65" t="s">
        <v>81</v>
      </c>
      <c r="D58" s="42" t="s">
        <v>131</v>
      </c>
      <c r="E58" s="74">
        <f>90.8-0.2</f>
        <v>90.6</v>
      </c>
      <c r="F58" s="74">
        <v>90.8</v>
      </c>
      <c r="G58" s="74">
        <v>90.8</v>
      </c>
      <c r="H58" s="84"/>
      <c r="I58" s="114"/>
      <c r="J58" s="84"/>
      <c r="K58" s="84"/>
      <c r="L58" s="93"/>
      <c r="M58" s="13"/>
      <c r="N58" s="13"/>
    </row>
    <row r="59" spans="2:14" ht="42" customHeight="1">
      <c r="B59" s="24"/>
      <c r="C59" s="38" t="s">
        <v>0</v>
      </c>
      <c r="D59" s="42" t="s">
        <v>132</v>
      </c>
      <c r="E59" s="73">
        <v>494.9</v>
      </c>
      <c r="F59" s="74">
        <v>513.7</v>
      </c>
      <c r="G59" s="74">
        <v>531.7</v>
      </c>
      <c r="H59" s="84"/>
      <c r="I59" s="114"/>
      <c r="J59" s="84"/>
      <c r="K59" s="84"/>
      <c r="L59" s="93"/>
      <c r="M59" s="13"/>
      <c r="N59" s="13"/>
    </row>
    <row r="60" spans="2:14" ht="42" customHeight="1">
      <c r="B60" s="24"/>
      <c r="C60" s="38" t="s">
        <v>1</v>
      </c>
      <c r="D60" s="42" t="s">
        <v>133</v>
      </c>
      <c r="E60" s="73">
        <v>1089.2</v>
      </c>
      <c r="F60" s="74">
        <v>1131</v>
      </c>
      <c r="G60" s="74">
        <v>1171.1</v>
      </c>
      <c r="H60" s="84"/>
      <c r="I60" s="114"/>
      <c r="J60" s="84"/>
      <c r="K60" s="84"/>
      <c r="L60" s="93"/>
      <c r="M60" s="13"/>
      <c r="N60" s="13"/>
    </row>
    <row r="61" spans="2:14" ht="63" customHeight="1">
      <c r="B61" s="24"/>
      <c r="C61" s="65" t="s">
        <v>86</v>
      </c>
      <c r="D61" s="42" t="s">
        <v>134</v>
      </c>
      <c r="E61" s="73">
        <f>86666.2+21666.5</f>
        <v>108332.7</v>
      </c>
      <c r="F61" s="74">
        <v>97416.3</v>
      </c>
      <c r="G61" s="74">
        <v>97423.8</v>
      </c>
      <c r="H61" s="84"/>
      <c r="I61" s="114"/>
      <c r="J61" s="84"/>
      <c r="K61" s="84"/>
      <c r="L61" s="93"/>
      <c r="M61" s="13"/>
      <c r="N61" s="13"/>
    </row>
    <row r="62" spans="2:14" ht="81" customHeight="1">
      <c r="B62" s="24"/>
      <c r="C62" s="65" t="s">
        <v>71</v>
      </c>
      <c r="D62" s="42" t="s">
        <v>135</v>
      </c>
      <c r="E62" s="73">
        <v>606.3</v>
      </c>
      <c r="F62" s="74">
        <v>757.9</v>
      </c>
      <c r="G62" s="74">
        <v>757.9</v>
      </c>
      <c r="H62" s="84"/>
      <c r="I62" s="114"/>
      <c r="J62" s="84"/>
      <c r="K62" s="84"/>
      <c r="L62" s="93"/>
      <c r="M62" s="13"/>
      <c r="N62" s="13"/>
    </row>
    <row r="63" spans="2:14" ht="68.25" customHeight="1">
      <c r="B63" s="24"/>
      <c r="C63" s="65" t="s">
        <v>33</v>
      </c>
      <c r="D63" s="42" t="s">
        <v>136</v>
      </c>
      <c r="E63" s="73">
        <v>84.6</v>
      </c>
      <c r="F63" s="74">
        <v>105.8</v>
      </c>
      <c r="G63" s="74">
        <v>105.8</v>
      </c>
      <c r="H63" s="84"/>
      <c r="I63" s="114"/>
      <c r="J63" s="84"/>
      <c r="K63" s="84"/>
      <c r="L63" s="93"/>
      <c r="M63" s="13"/>
      <c r="N63" s="13"/>
    </row>
    <row r="64" spans="2:14" ht="157.5" customHeight="1">
      <c r="B64" s="24"/>
      <c r="C64" s="65" t="s">
        <v>87</v>
      </c>
      <c r="D64" s="42" t="s">
        <v>137</v>
      </c>
      <c r="E64" s="73">
        <f>50617.5-4430.4+1500</f>
        <v>47687.1</v>
      </c>
      <c r="F64" s="74">
        <f>53015.8-4640.4</f>
        <v>48375.4</v>
      </c>
      <c r="G64" s="74">
        <f>55921.8-4894.7</f>
        <v>51027.100000000006</v>
      </c>
      <c r="H64" s="84"/>
      <c r="I64" s="114"/>
      <c r="J64" s="84"/>
      <c r="K64" s="84"/>
      <c r="L64" s="93"/>
      <c r="M64" s="13"/>
      <c r="N64" s="13"/>
    </row>
    <row r="65" spans="2:14" ht="54" customHeight="1">
      <c r="B65" s="24"/>
      <c r="C65" s="65" t="s">
        <v>88</v>
      </c>
      <c r="D65" s="42" t="s">
        <v>138</v>
      </c>
      <c r="E65" s="73">
        <f>805.4+201.3-100-200</f>
        <v>706.7</v>
      </c>
      <c r="F65" s="73">
        <v>1051.3</v>
      </c>
      <c r="G65" s="73">
        <v>1093.2</v>
      </c>
      <c r="H65" s="84"/>
      <c r="I65" s="117"/>
      <c r="J65" s="84"/>
      <c r="K65" s="84"/>
      <c r="L65" s="93"/>
      <c r="M65" s="13"/>
      <c r="N65" s="13"/>
    </row>
    <row r="66" spans="2:14" ht="42.75" customHeight="1">
      <c r="B66" s="24"/>
      <c r="C66" s="38" t="s">
        <v>72</v>
      </c>
      <c r="D66" s="42" t="s">
        <v>139</v>
      </c>
      <c r="E66" s="73">
        <v>971.5</v>
      </c>
      <c r="F66" s="73">
        <v>1008.1</v>
      </c>
      <c r="G66" s="73">
        <v>1043.8</v>
      </c>
      <c r="H66" s="84"/>
      <c r="I66" s="117"/>
      <c r="J66" s="84"/>
      <c r="K66" s="84"/>
      <c r="L66" s="93"/>
      <c r="M66" s="13"/>
      <c r="N66" s="13"/>
    </row>
    <row r="67" spans="2:14" ht="67.5" customHeight="1">
      <c r="B67" s="24"/>
      <c r="C67" s="38" t="s">
        <v>73</v>
      </c>
      <c r="D67" s="42" t="s">
        <v>140</v>
      </c>
      <c r="E67" s="73">
        <v>73.9</v>
      </c>
      <c r="F67" s="73">
        <v>73.9</v>
      </c>
      <c r="G67" s="73">
        <v>73.9</v>
      </c>
      <c r="H67" s="84"/>
      <c r="I67" s="117"/>
      <c r="J67" s="84"/>
      <c r="K67" s="84"/>
      <c r="L67" s="93"/>
      <c r="M67" s="13"/>
      <c r="N67" s="13"/>
    </row>
    <row r="68" spans="2:14" ht="52.5" customHeight="1">
      <c r="B68" s="24"/>
      <c r="C68" s="38" t="s">
        <v>99</v>
      </c>
      <c r="D68" s="42" t="s">
        <v>141</v>
      </c>
      <c r="E68" s="73">
        <f>93+834.2</f>
        <v>927.2</v>
      </c>
      <c r="F68" s="73">
        <f>138.7+26</f>
        <v>164.7</v>
      </c>
      <c r="G68" s="73">
        <f>138.7+26</f>
        <v>164.7</v>
      </c>
      <c r="H68" s="84"/>
      <c r="I68" s="117"/>
      <c r="J68" s="84"/>
      <c r="K68" s="84"/>
      <c r="L68" s="93"/>
      <c r="M68" s="13"/>
      <c r="N68" s="13"/>
    </row>
    <row r="69" spans="2:14" ht="38.25" customHeight="1">
      <c r="B69" s="24"/>
      <c r="C69" s="38" t="s">
        <v>11</v>
      </c>
      <c r="D69" s="42" t="s">
        <v>142</v>
      </c>
      <c r="E69" s="73">
        <v>8765.7</v>
      </c>
      <c r="F69" s="73">
        <v>9110.5</v>
      </c>
      <c r="G69" s="73">
        <v>9442.2</v>
      </c>
      <c r="H69" s="84"/>
      <c r="I69" s="117"/>
      <c r="J69" s="84"/>
      <c r="K69" s="84"/>
      <c r="L69" s="93"/>
      <c r="M69" s="13"/>
      <c r="N69" s="13"/>
    </row>
    <row r="70" spans="2:14" ht="66" customHeight="1">
      <c r="B70" s="24"/>
      <c r="C70" s="65" t="s">
        <v>54</v>
      </c>
      <c r="D70" s="149" t="s">
        <v>143</v>
      </c>
      <c r="E70" s="73">
        <f>1093.6-91.1</f>
        <v>1002.4999999999999</v>
      </c>
      <c r="F70" s="73">
        <v>1093.6</v>
      </c>
      <c r="G70" s="73">
        <v>1093.6</v>
      </c>
      <c r="H70" s="84"/>
      <c r="I70" s="117"/>
      <c r="J70" s="84"/>
      <c r="K70" s="84"/>
      <c r="L70" s="93"/>
      <c r="M70" s="13"/>
      <c r="N70" s="13"/>
    </row>
    <row r="71" spans="2:14" ht="66" customHeight="1">
      <c r="B71" s="24"/>
      <c r="C71" s="65" t="s">
        <v>53</v>
      </c>
      <c r="D71" s="150"/>
      <c r="E71" s="73">
        <v>865.8</v>
      </c>
      <c r="F71" s="73">
        <v>865.8</v>
      </c>
      <c r="G71" s="73">
        <v>865.8</v>
      </c>
      <c r="H71" s="84"/>
      <c r="I71" s="117"/>
      <c r="J71" s="84"/>
      <c r="K71" s="84"/>
      <c r="L71" s="93"/>
      <c r="M71" s="13"/>
      <c r="N71" s="13"/>
    </row>
    <row r="72" spans="2:14" ht="66" customHeight="1">
      <c r="B72" s="24"/>
      <c r="C72" s="65" t="s">
        <v>103</v>
      </c>
      <c r="D72" s="151"/>
      <c r="E72" s="73">
        <v>31.3</v>
      </c>
      <c r="F72" s="73">
        <v>93.7</v>
      </c>
      <c r="G72" s="73">
        <v>93.7</v>
      </c>
      <c r="H72" s="84"/>
      <c r="I72" s="117"/>
      <c r="J72" s="84"/>
      <c r="K72" s="84"/>
      <c r="L72" s="93"/>
      <c r="M72" s="13"/>
      <c r="N72" s="13"/>
    </row>
    <row r="73" spans="2:14" ht="76.5" customHeight="1">
      <c r="B73" s="24"/>
      <c r="C73" s="65" t="s">
        <v>199</v>
      </c>
      <c r="D73" s="152"/>
      <c r="E73" s="73">
        <v>156.2</v>
      </c>
      <c r="F73" s="73"/>
      <c r="G73" s="73"/>
      <c r="H73" s="84"/>
      <c r="I73" s="117"/>
      <c r="J73" s="84"/>
      <c r="K73" s="84"/>
      <c r="L73" s="93"/>
      <c r="M73" s="13"/>
      <c r="N73" s="13"/>
    </row>
    <row r="74" spans="2:14" ht="36.75" customHeight="1">
      <c r="B74" s="24"/>
      <c r="C74" s="65" t="s">
        <v>2</v>
      </c>
      <c r="D74" s="42" t="s">
        <v>144</v>
      </c>
      <c r="E74" s="73">
        <f>9843-4265.3-1312.4</f>
        <v>4265.299999999999</v>
      </c>
      <c r="F74" s="73">
        <v>12139.7</v>
      </c>
      <c r="G74" s="73">
        <v>12467.8</v>
      </c>
      <c r="H74" s="84"/>
      <c r="I74" s="117"/>
      <c r="J74" s="84"/>
      <c r="K74" s="84"/>
      <c r="L74" s="93"/>
      <c r="M74" s="13"/>
      <c r="N74" s="13"/>
    </row>
    <row r="75" spans="2:14" ht="39" customHeight="1">
      <c r="B75" s="24"/>
      <c r="C75" s="65" t="s">
        <v>35</v>
      </c>
      <c r="D75" s="42" t="s">
        <v>145</v>
      </c>
      <c r="E75" s="73">
        <f>500.1</f>
        <v>500.1</v>
      </c>
      <c r="F75" s="73">
        <v>0</v>
      </c>
      <c r="G75" s="73">
        <v>0</v>
      </c>
      <c r="H75" s="84"/>
      <c r="I75" s="117"/>
      <c r="J75" s="84"/>
      <c r="K75" s="84"/>
      <c r="L75" s="93"/>
      <c r="M75" s="13"/>
      <c r="N75" s="13"/>
    </row>
    <row r="76" spans="2:14" ht="39" customHeight="1">
      <c r="B76" s="24"/>
      <c r="C76" s="65" t="s">
        <v>74</v>
      </c>
      <c r="D76" s="42" t="s">
        <v>146</v>
      </c>
      <c r="E76" s="73">
        <v>580.3</v>
      </c>
      <c r="F76" s="73">
        <v>580.3</v>
      </c>
      <c r="G76" s="73">
        <v>580.3</v>
      </c>
      <c r="H76" s="84"/>
      <c r="I76" s="117"/>
      <c r="J76" s="84"/>
      <c r="K76" s="84"/>
      <c r="L76" s="93"/>
      <c r="M76" s="13"/>
      <c r="N76" s="13"/>
    </row>
    <row r="77" spans="2:14" ht="39.75" customHeight="1">
      <c r="B77" s="24"/>
      <c r="C77" s="55" t="s">
        <v>75</v>
      </c>
      <c r="D77" s="42" t="s">
        <v>147</v>
      </c>
      <c r="E77" s="73">
        <f>295121.6+7020.6</f>
        <v>302142.19999999995</v>
      </c>
      <c r="F77" s="73">
        <v>307137.6</v>
      </c>
      <c r="G77" s="73">
        <v>318403.1</v>
      </c>
      <c r="H77" s="84"/>
      <c r="I77" s="117"/>
      <c r="J77" s="84"/>
      <c r="K77" s="84"/>
      <c r="L77" s="93"/>
      <c r="M77" s="13"/>
      <c r="N77" s="13"/>
    </row>
    <row r="78" spans="2:14" ht="51.75" customHeight="1">
      <c r="B78" s="24"/>
      <c r="C78" s="55" t="s">
        <v>3</v>
      </c>
      <c r="D78" s="42" t="s">
        <v>148</v>
      </c>
      <c r="E78" s="73">
        <f>47.2+1.1</f>
        <v>48.300000000000004</v>
      </c>
      <c r="F78" s="73">
        <v>49.1</v>
      </c>
      <c r="G78" s="73">
        <v>50.9</v>
      </c>
      <c r="H78" s="84"/>
      <c r="I78" s="117"/>
      <c r="J78" s="84"/>
      <c r="K78" s="84"/>
      <c r="L78" s="93"/>
      <c r="M78" s="13"/>
      <c r="N78" s="13"/>
    </row>
    <row r="79" spans="2:14" ht="25.5" customHeight="1">
      <c r="B79" s="26"/>
      <c r="C79" s="54" t="s">
        <v>36</v>
      </c>
      <c r="D79" s="43" t="s">
        <v>149</v>
      </c>
      <c r="E79" s="33">
        <f>SUM(E80:E82)</f>
        <v>12019.5</v>
      </c>
      <c r="F79" s="33">
        <f>SUM(F80:F82)</f>
        <v>15966.5</v>
      </c>
      <c r="G79" s="33">
        <f>SUM(G80:G82)</f>
        <v>15971.699999999999</v>
      </c>
      <c r="H79" s="118"/>
      <c r="I79" s="119"/>
      <c r="J79" s="118"/>
      <c r="K79" s="118"/>
      <c r="L79" s="118"/>
      <c r="M79" s="13"/>
      <c r="N79" s="13"/>
    </row>
    <row r="80" spans="2:14" ht="52.5" customHeight="1">
      <c r="B80" s="26"/>
      <c r="C80" s="66" t="s">
        <v>68</v>
      </c>
      <c r="D80" s="42" t="s">
        <v>150</v>
      </c>
      <c r="E80" s="73">
        <v>721.7</v>
      </c>
      <c r="F80" s="73"/>
      <c r="G80" s="73"/>
      <c r="H80" s="84"/>
      <c r="I80" s="117"/>
      <c r="J80" s="84"/>
      <c r="K80" s="84"/>
      <c r="L80" s="93"/>
      <c r="M80" s="13"/>
      <c r="N80" s="13"/>
    </row>
    <row r="81" spans="2:14" ht="41.25" customHeight="1">
      <c r="B81" s="24"/>
      <c r="C81" s="66" t="s">
        <v>8</v>
      </c>
      <c r="D81" s="42" t="s">
        <v>151</v>
      </c>
      <c r="E81" s="73">
        <f>12000-3700</f>
        <v>8300</v>
      </c>
      <c r="F81" s="73"/>
      <c r="G81" s="73"/>
      <c r="H81" s="84"/>
      <c r="I81" s="117"/>
      <c r="J81" s="84"/>
      <c r="K81" s="84"/>
      <c r="L81" s="93"/>
      <c r="M81" s="13"/>
      <c r="N81" s="13"/>
    </row>
    <row r="82" spans="2:14" ht="54" customHeight="1">
      <c r="B82" s="24"/>
      <c r="C82" s="67" t="s">
        <v>82</v>
      </c>
      <c r="D82" s="42" t="s">
        <v>152</v>
      </c>
      <c r="E82" s="73">
        <f>2040.3+957.5</f>
        <v>2997.8</v>
      </c>
      <c r="F82" s="73">
        <f>19643.7-3677.2</f>
        <v>15966.5</v>
      </c>
      <c r="G82" s="73">
        <f>19650.1-3678.4</f>
        <v>15971.699999999999</v>
      </c>
      <c r="H82" s="84"/>
      <c r="I82" s="117"/>
      <c r="J82" s="84"/>
      <c r="K82" s="120"/>
      <c r="L82" s="121"/>
      <c r="M82" s="13"/>
      <c r="N82" s="13"/>
    </row>
    <row r="83" spans="2:14" ht="39" customHeight="1">
      <c r="B83" s="24"/>
      <c r="C83" s="54" t="s">
        <v>37</v>
      </c>
      <c r="D83" s="43" t="s">
        <v>153</v>
      </c>
      <c r="E83" s="33">
        <f>SUM(E84:E85)</f>
        <v>34124.299999999996</v>
      </c>
      <c r="F83" s="33">
        <f>SUM(F84:F85)</f>
        <v>38065.9</v>
      </c>
      <c r="G83" s="33">
        <f>SUM(G84:G85)</f>
        <v>39373.4</v>
      </c>
      <c r="H83" s="118"/>
      <c r="I83" s="118"/>
      <c r="J83" s="118"/>
      <c r="K83" s="118"/>
      <c r="L83" s="118"/>
      <c r="M83" s="13"/>
      <c r="N83" s="13"/>
    </row>
    <row r="84" spans="2:14" ht="40.5" customHeight="1">
      <c r="B84" s="24"/>
      <c r="C84" s="65" t="s">
        <v>4</v>
      </c>
      <c r="D84" s="42" t="s">
        <v>154</v>
      </c>
      <c r="E84" s="73">
        <f>2799.4-69.5</f>
        <v>2729.9</v>
      </c>
      <c r="F84" s="73">
        <v>3045.3</v>
      </c>
      <c r="G84" s="73">
        <v>3149.9</v>
      </c>
      <c r="H84" s="84"/>
      <c r="I84" s="117"/>
      <c r="J84" s="84"/>
      <c r="K84" s="84"/>
      <c r="L84" s="93"/>
      <c r="M84" s="13"/>
      <c r="N84" s="13"/>
    </row>
    <row r="85" spans="2:14" ht="44.25" customHeight="1">
      <c r="B85" s="24"/>
      <c r="C85" s="66" t="s">
        <v>4</v>
      </c>
      <c r="D85" s="42" t="s">
        <v>155</v>
      </c>
      <c r="E85" s="73">
        <f>32192.6-798.2</f>
        <v>31394.399999999998</v>
      </c>
      <c r="F85" s="73">
        <v>35020.6</v>
      </c>
      <c r="G85" s="73">
        <v>36223.5</v>
      </c>
      <c r="H85" s="122"/>
      <c r="I85" s="117"/>
      <c r="J85" s="122"/>
      <c r="K85" s="84"/>
      <c r="L85" s="117"/>
      <c r="M85" s="13"/>
      <c r="N85" s="13"/>
    </row>
    <row r="86" spans="2:14" ht="43.5" customHeight="1">
      <c r="B86" s="24"/>
      <c r="C86" s="54" t="s">
        <v>56</v>
      </c>
      <c r="D86" s="43" t="s">
        <v>156</v>
      </c>
      <c r="E86" s="33">
        <f>SUM(E87:E87)</f>
        <v>5.1</v>
      </c>
      <c r="F86" s="33">
        <f>SUM(F87:F87)</f>
        <v>5.3</v>
      </c>
      <c r="G86" s="33">
        <f>SUM(G87:G87)</f>
        <v>5.4</v>
      </c>
      <c r="H86" s="123"/>
      <c r="I86" s="119"/>
      <c r="J86" s="123"/>
      <c r="K86" s="123"/>
      <c r="L86" s="123"/>
      <c r="M86" s="13"/>
      <c r="N86" s="13"/>
    </row>
    <row r="87" spans="2:14" ht="40.5" customHeight="1">
      <c r="B87" s="24"/>
      <c r="C87" s="55" t="s">
        <v>55</v>
      </c>
      <c r="D87" s="42" t="s">
        <v>157</v>
      </c>
      <c r="E87" s="74">
        <v>5.1</v>
      </c>
      <c r="F87" s="74">
        <v>5.3</v>
      </c>
      <c r="G87" s="74">
        <v>5.4</v>
      </c>
      <c r="H87" s="84"/>
      <c r="I87" s="114"/>
      <c r="J87" s="84"/>
      <c r="K87" s="84"/>
      <c r="L87" s="93"/>
      <c r="M87" s="13"/>
      <c r="N87" s="13"/>
    </row>
    <row r="88" spans="2:14" ht="41.25" customHeight="1">
      <c r="B88" s="24"/>
      <c r="C88" s="54" t="s">
        <v>57</v>
      </c>
      <c r="D88" s="43" t="s">
        <v>158</v>
      </c>
      <c r="E88" s="33">
        <f>SUM(E89:E89)</f>
        <v>545.1</v>
      </c>
      <c r="F88" s="33">
        <f>SUM(F89:F89)</f>
        <v>454.2</v>
      </c>
      <c r="G88" s="33">
        <f>SUM(G89:G89)</f>
        <v>491</v>
      </c>
      <c r="H88" s="119"/>
      <c r="I88" s="119"/>
      <c r="J88" s="119"/>
      <c r="K88" s="119"/>
      <c r="L88" s="119"/>
      <c r="M88" s="13"/>
      <c r="N88" s="13"/>
    </row>
    <row r="89" spans="2:14" ht="41.25" customHeight="1">
      <c r="B89" s="24"/>
      <c r="C89" s="55" t="s">
        <v>77</v>
      </c>
      <c r="D89" s="42" t="s">
        <v>159</v>
      </c>
      <c r="E89" s="74">
        <f>507.8+48.1-10.8</f>
        <v>545.1</v>
      </c>
      <c r="F89" s="74">
        <v>454.2</v>
      </c>
      <c r="G89" s="74">
        <v>491</v>
      </c>
      <c r="H89" s="84"/>
      <c r="I89" s="114"/>
      <c r="J89" s="84"/>
      <c r="K89" s="84"/>
      <c r="L89" s="93"/>
      <c r="M89" s="13"/>
      <c r="N89" s="13"/>
    </row>
    <row r="90" spans="2:14" ht="69" customHeight="1">
      <c r="B90" s="24"/>
      <c r="C90" s="56" t="s">
        <v>78</v>
      </c>
      <c r="D90" s="43" t="s">
        <v>160</v>
      </c>
      <c r="E90" s="33">
        <f>SUM(E91:E91)</f>
        <v>45522.1</v>
      </c>
      <c r="F90" s="33">
        <f>SUM(F91:F91)</f>
        <v>47343.7</v>
      </c>
      <c r="G90" s="33">
        <f>SUM(G91:G91)</f>
        <v>49267.4</v>
      </c>
      <c r="H90" s="119"/>
      <c r="I90" s="119"/>
      <c r="J90" s="119"/>
      <c r="K90" s="119"/>
      <c r="L90" s="119"/>
      <c r="M90" s="13"/>
      <c r="N90" s="13"/>
    </row>
    <row r="91" spans="2:14" ht="63.75" customHeight="1">
      <c r="B91" s="24"/>
      <c r="C91" s="52" t="s">
        <v>78</v>
      </c>
      <c r="D91" s="68" t="s">
        <v>161</v>
      </c>
      <c r="E91" s="79">
        <v>45522.1</v>
      </c>
      <c r="F91" s="80">
        <v>47343.7</v>
      </c>
      <c r="G91" s="80">
        <v>49267.4</v>
      </c>
      <c r="H91" s="84"/>
      <c r="I91" s="117"/>
      <c r="J91" s="84"/>
      <c r="K91" s="84"/>
      <c r="L91" s="93"/>
      <c r="M91" s="13"/>
      <c r="N91" s="13"/>
    </row>
    <row r="92" spans="2:14" ht="39" customHeight="1">
      <c r="B92" s="24"/>
      <c r="C92" s="54" t="s">
        <v>76</v>
      </c>
      <c r="D92" s="43" t="s">
        <v>162</v>
      </c>
      <c r="E92" s="33">
        <f>SUM(E93:E94)</f>
        <v>863.3</v>
      </c>
      <c r="F92" s="33">
        <f>SUM(F93:F94)</f>
        <v>773.8000000000001</v>
      </c>
      <c r="G92" s="33">
        <f>SUM(G93:G94)</f>
        <v>762.5</v>
      </c>
      <c r="H92" s="119"/>
      <c r="I92" s="119"/>
      <c r="J92" s="119"/>
      <c r="K92" s="119"/>
      <c r="L92" s="119"/>
      <c r="M92" s="13"/>
      <c r="N92" s="13"/>
    </row>
    <row r="93" spans="2:14" ht="39" customHeight="1">
      <c r="B93" s="24"/>
      <c r="C93" s="66" t="s">
        <v>47</v>
      </c>
      <c r="D93" s="42" t="s">
        <v>163</v>
      </c>
      <c r="E93" s="73">
        <f>69.8-0.7</f>
        <v>69.1</v>
      </c>
      <c r="F93" s="73"/>
      <c r="G93" s="73"/>
      <c r="H93" s="84"/>
      <c r="I93" s="117"/>
      <c r="J93" s="84"/>
      <c r="K93" s="84"/>
      <c r="L93" s="93"/>
      <c r="M93" s="13"/>
      <c r="N93" s="13"/>
    </row>
    <row r="94" spans="2:14" ht="39" customHeight="1">
      <c r="B94" s="24"/>
      <c r="C94" s="69" t="s">
        <v>34</v>
      </c>
      <c r="D94" s="42" t="s">
        <v>164</v>
      </c>
      <c r="E94" s="74">
        <f>828.3-26.1-8</f>
        <v>794.1999999999999</v>
      </c>
      <c r="F94" s="74">
        <f>772.2+1.6</f>
        <v>773.8000000000001</v>
      </c>
      <c r="G94" s="74">
        <f>775.7-13.2</f>
        <v>762.5</v>
      </c>
      <c r="H94" s="84"/>
      <c r="I94" s="114"/>
      <c r="J94" s="84"/>
      <c r="K94" s="84"/>
      <c r="L94" s="93"/>
      <c r="M94" s="13"/>
      <c r="N94" s="13"/>
    </row>
    <row r="95" spans="2:14" ht="38.25" customHeight="1">
      <c r="B95" s="24"/>
      <c r="C95" s="56" t="s">
        <v>104</v>
      </c>
      <c r="D95" s="91" t="s">
        <v>165</v>
      </c>
      <c r="E95" s="87">
        <f>E96</f>
        <v>29387.4</v>
      </c>
      <c r="F95" s="87">
        <f>F96</f>
        <v>32512.6</v>
      </c>
      <c r="G95" s="87">
        <f>G96</f>
        <v>35533</v>
      </c>
      <c r="H95" s="124"/>
      <c r="I95" s="125"/>
      <c r="J95" s="124"/>
      <c r="K95" s="124"/>
      <c r="L95" s="124"/>
      <c r="M95" s="13"/>
      <c r="N95" s="13"/>
    </row>
    <row r="96" spans="2:14" ht="39" customHeight="1">
      <c r="B96" s="24"/>
      <c r="C96" s="52" t="s">
        <v>104</v>
      </c>
      <c r="D96" s="68" t="s">
        <v>168</v>
      </c>
      <c r="E96" s="86">
        <f>28616.9+770.5</f>
        <v>29387.4</v>
      </c>
      <c r="F96" s="73">
        <v>32512.6</v>
      </c>
      <c r="G96" s="73">
        <v>35533</v>
      </c>
      <c r="H96" s="84"/>
      <c r="I96" s="117"/>
      <c r="J96" s="84"/>
      <c r="K96" s="84"/>
      <c r="L96" s="93"/>
      <c r="M96" s="13"/>
      <c r="N96" s="13"/>
    </row>
    <row r="97" spans="2:14" ht="16.5" customHeight="1">
      <c r="B97" s="24" t="s">
        <v>21</v>
      </c>
      <c r="C97" s="36" t="s">
        <v>12</v>
      </c>
      <c r="D97" s="37" t="s">
        <v>166</v>
      </c>
      <c r="E97" s="30">
        <f>SUM(E98:E103)</f>
        <v>67695.40000000001</v>
      </c>
      <c r="F97" s="30">
        <f>SUM(F98:F103)</f>
        <v>0</v>
      </c>
      <c r="G97" s="30">
        <f>SUM(G98:G103)</f>
        <v>0</v>
      </c>
      <c r="H97" s="105"/>
      <c r="I97" s="105"/>
      <c r="J97" s="105"/>
      <c r="K97" s="105"/>
      <c r="L97" s="121"/>
      <c r="M97" s="13"/>
      <c r="N97" s="13"/>
    </row>
    <row r="98" spans="2:14" ht="36.75" customHeight="1">
      <c r="B98" s="24"/>
      <c r="C98" s="142" t="s">
        <v>188</v>
      </c>
      <c r="D98" s="90" t="s">
        <v>189</v>
      </c>
      <c r="E98" s="72">
        <v>2832.8</v>
      </c>
      <c r="F98" s="78"/>
      <c r="G98" s="78"/>
      <c r="H98" s="126"/>
      <c r="I98" s="105"/>
      <c r="J98" s="105"/>
      <c r="K98" s="105"/>
      <c r="L98" s="121"/>
      <c r="M98" s="13"/>
      <c r="N98" s="13"/>
    </row>
    <row r="99" spans="2:14" ht="28.5" customHeight="1">
      <c r="B99" s="24"/>
      <c r="C99" s="143"/>
      <c r="D99" s="90" t="s">
        <v>190</v>
      </c>
      <c r="E99" s="72">
        <v>32576.8</v>
      </c>
      <c r="F99" s="78"/>
      <c r="G99" s="78"/>
      <c r="H99" s="126"/>
      <c r="I99" s="105"/>
      <c r="J99" s="105"/>
      <c r="K99" s="105"/>
      <c r="L99" s="121"/>
      <c r="M99" s="13"/>
      <c r="N99" s="13"/>
    </row>
    <row r="100" spans="2:14" ht="41.25" customHeight="1">
      <c r="B100" s="24"/>
      <c r="C100" s="27" t="s">
        <v>198</v>
      </c>
      <c r="D100" s="48" t="s">
        <v>197</v>
      </c>
      <c r="E100" s="72">
        <v>1000</v>
      </c>
      <c r="F100" s="78"/>
      <c r="G100" s="78"/>
      <c r="H100" s="126"/>
      <c r="I100" s="105"/>
      <c r="J100" s="105"/>
      <c r="K100" s="105"/>
      <c r="L100" s="121"/>
      <c r="M100" s="13"/>
      <c r="N100" s="13"/>
    </row>
    <row r="101" spans="2:14" ht="29.25" customHeight="1">
      <c r="B101" s="24"/>
      <c r="C101" s="136" t="s">
        <v>191</v>
      </c>
      <c r="D101" s="48" t="s">
        <v>193</v>
      </c>
      <c r="E101" s="72">
        <v>30000</v>
      </c>
      <c r="F101" s="78"/>
      <c r="G101" s="78"/>
      <c r="H101" s="126"/>
      <c r="I101" s="105"/>
      <c r="J101" s="105"/>
      <c r="K101" s="105"/>
      <c r="L101" s="121"/>
      <c r="M101" s="13"/>
      <c r="N101" s="13"/>
    </row>
    <row r="102" spans="2:14" ht="51" customHeight="1">
      <c r="B102" s="24"/>
      <c r="C102" s="136" t="s">
        <v>196</v>
      </c>
      <c r="D102" s="48" t="s">
        <v>195</v>
      </c>
      <c r="E102" s="72">
        <v>35.8</v>
      </c>
      <c r="F102" s="78"/>
      <c r="G102" s="78"/>
      <c r="H102" s="126"/>
      <c r="I102" s="105"/>
      <c r="J102" s="105"/>
      <c r="K102" s="105"/>
      <c r="L102" s="121"/>
      <c r="M102" s="13"/>
      <c r="N102" s="13"/>
    </row>
    <row r="103" spans="2:14" ht="48.75" customHeight="1">
      <c r="B103" s="24"/>
      <c r="C103" s="136" t="s">
        <v>192</v>
      </c>
      <c r="D103" s="48" t="s">
        <v>194</v>
      </c>
      <c r="E103" s="76">
        <v>1250</v>
      </c>
      <c r="F103" s="34"/>
      <c r="G103" s="34"/>
      <c r="H103" s="127"/>
      <c r="I103" s="128"/>
      <c r="J103" s="129"/>
      <c r="K103" s="84"/>
      <c r="L103" s="93"/>
      <c r="M103" s="13"/>
      <c r="N103" s="13"/>
    </row>
    <row r="104" spans="2:14" ht="15" customHeight="1">
      <c r="B104" s="24" t="s">
        <v>6</v>
      </c>
      <c r="C104" s="57" t="s">
        <v>41</v>
      </c>
      <c r="D104" s="49" t="s">
        <v>42</v>
      </c>
      <c r="E104" s="31">
        <f>E105</f>
        <v>142308.70000000004</v>
      </c>
      <c r="F104" s="35"/>
      <c r="G104" s="35"/>
      <c r="H104" s="107"/>
      <c r="I104" s="130"/>
      <c r="J104" s="107"/>
      <c r="K104" s="131"/>
      <c r="L104" s="132"/>
      <c r="M104" s="13"/>
      <c r="N104" s="13"/>
    </row>
    <row r="105" spans="2:14" ht="19.5" customHeight="1">
      <c r="B105" s="24"/>
      <c r="C105" s="27" t="s">
        <v>43</v>
      </c>
      <c r="D105" s="50" t="s">
        <v>44</v>
      </c>
      <c r="E105" s="76">
        <f>103072.2+30000+9207.7+9913.3-38+3672.7+18833.6+14559.9+37330.2-89553.4+910.1+4400.4</f>
        <v>142308.70000000004</v>
      </c>
      <c r="F105" s="76">
        <v>0</v>
      </c>
      <c r="G105" s="76">
        <v>0</v>
      </c>
      <c r="H105" s="133"/>
      <c r="I105" s="134"/>
      <c r="J105" s="133"/>
      <c r="K105" s="84"/>
      <c r="L105" s="93"/>
      <c r="M105" s="13"/>
      <c r="N105" s="13"/>
    </row>
    <row r="106" spans="2:14" ht="40.5" customHeight="1">
      <c r="B106" s="24" t="s">
        <v>7</v>
      </c>
      <c r="C106" s="58" t="s">
        <v>27</v>
      </c>
      <c r="D106" s="51" t="s">
        <v>39</v>
      </c>
      <c r="E106" s="74"/>
      <c r="F106" s="77">
        <v>0</v>
      </c>
      <c r="G106" s="77">
        <v>0</v>
      </c>
      <c r="H106" s="84"/>
      <c r="I106" s="135"/>
      <c r="J106" s="84"/>
      <c r="K106" s="84"/>
      <c r="L106" s="93"/>
      <c r="M106" s="13"/>
      <c r="N106" s="13"/>
    </row>
    <row r="107" spans="2:14" ht="44.25" customHeight="1">
      <c r="B107" s="24" t="s">
        <v>45</v>
      </c>
      <c r="C107" s="58" t="s">
        <v>38</v>
      </c>
      <c r="D107" s="51" t="s">
        <v>167</v>
      </c>
      <c r="E107" s="74">
        <f>-(1187.7+19.8+18.5+0.6)</f>
        <v>-1226.6</v>
      </c>
      <c r="F107" s="77">
        <v>0</v>
      </c>
      <c r="G107" s="77">
        <v>0</v>
      </c>
      <c r="H107" s="84"/>
      <c r="I107" s="135"/>
      <c r="J107" s="84"/>
      <c r="K107" s="84"/>
      <c r="L107" s="93"/>
      <c r="M107" s="13"/>
      <c r="N107" s="13"/>
    </row>
    <row r="108" spans="8:14" ht="12.75">
      <c r="H108" s="13"/>
      <c r="I108" s="13"/>
      <c r="J108" s="84"/>
      <c r="K108" s="84"/>
      <c r="L108" s="93"/>
      <c r="M108" s="13"/>
      <c r="N108" s="13"/>
    </row>
    <row r="109" spans="5:14" ht="12.75">
      <c r="E109" s="15"/>
      <c r="H109" s="13"/>
      <c r="I109" s="13"/>
      <c r="J109" s="84"/>
      <c r="K109" s="84"/>
      <c r="L109" s="93"/>
      <c r="M109" s="13"/>
      <c r="N109" s="13"/>
    </row>
    <row r="110" spans="2:14" ht="12.75">
      <c r="B110" s="12"/>
      <c r="C110" s="12"/>
      <c r="D110" s="12"/>
      <c r="E110" s="14"/>
      <c r="F110" s="16"/>
      <c r="G110" s="16"/>
      <c r="H110" s="16"/>
      <c r="I110" s="16"/>
      <c r="J110" s="84"/>
      <c r="K110" s="84"/>
      <c r="L110" s="93"/>
      <c r="M110" s="13"/>
      <c r="N110" s="13"/>
    </row>
    <row r="111" spans="2:14" ht="12.75">
      <c r="B111" s="12"/>
      <c r="C111" s="12"/>
      <c r="D111" s="12"/>
      <c r="E111" s="12"/>
      <c r="F111" s="13"/>
      <c r="G111" s="13"/>
      <c r="H111" s="13"/>
      <c r="I111" s="13"/>
      <c r="J111" s="84"/>
      <c r="K111" s="84"/>
      <c r="L111" s="93"/>
      <c r="M111" s="13"/>
      <c r="N111" s="13"/>
    </row>
    <row r="112" spans="2:14" ht="12.75">
      <c r="B112" s="12"/>
      <c r="C112" s="12"/>
      <c r="D112" s="12"/>
      <c r="E112" s="12"/>
      <c r="F112" s="13"/>
      <c r="G112" s="13"/>
      <c r="H112" s="13"/>
      <c r="I112" s="13"/>
      <c r="J112" s="84"/>
      <c r="K112" s="84"/>
      <c r="L112" s="93"/>
      <c r="M112" s="13"/>
      <c r="N112" s="13"/>
    </row>
    <row r="113" spans="8:14" ht="12.75">
      <c r="H113" s="13"/>
      <c r="I113" s="13"/>
      <c r="J113" s="84"/>
      <c r="K113" s="84"/>
      <c r="L113" s="93"/>
      <c r="M113" s="13"/>
      <c r="N113" s="13"/>
    </row>
    <row r="114" spans="8:14" ht="12.75">
      <c r="H114" s="13"/>
      <c r="I114" s="13"/>
      <c r="J114" s="84"/>
      <c r="K114" s="84"/>
      <c r="L114" s="93"/>
      <c r="M114" s="13"/>
      <c r="N114" s="13"/>
    </row>
    <row r="115" spans="8:14" ht="12.75">
      <c r="H115" s="92"/>
      <c r="I115" s="13"/>
      <c r="J115" s="84"/>
      <c r="K115" s="84"/>
      <c r="L115" s="93"/>
      <c r="M115" s="13"/>
      <c r="N115" s="13"/>
    </row>
    <row r="116" spans="8:14" ht="12.75">
      <c r="H116" s="92"/>
      <c r="I116" s="13"/>
      <c r="J116" s="84"/>
      <c r="K116" s="84"/>
      <c r="L116" s="93"/>
      <c r="M116" s="13"/>
      <c r="N116" s="13"/>
    </row>
    <row r="117" spans="8:14" ht="12.75">
      <c r="H117" s="92"/>
      <c r="I117" s="13"/>
      <c r="J117" s="84"/>
      <c r="K117" s="84"/>
      <c r="L117" s="93"/>
      <c r="M117" s="13"/>
      <c r="N117" s="13"/>
    </row>
    <row r="118" spans="8:14" ht="12.75">
      <c r="H118" s="92"/>
      <c r="I118" s="13"/>
      <c r="J118" s="84"/>
      <c r="K118" s="84"/>
      <c r="L118" s="93"/>
      <c r="M118" s="13"/>
      <c r="N118" s="13"/>
    </row>
    <row r="119" spans="8:14" ht="12.75">
      <c r="H119" s="92"/>
      <c r="I119" s="13"/>
      <c r="J119" s="84"/>
      <c r="K119" s="84"/>
      <c r="L119" s="93"/>
      <c r="M119" s="13"/>
      <c r="N119" s="13"/>
    </row>
    <row r="120" spans="8:14" ht="12.75">
      <c r="H120" s="92"/>
      <c r="I120" s="13"/>
      <c r="J120" s="84"/>
      <c r="K120" s="84"/>
      <c r="L120" s="93"/>
      <c r="M120" s="13"/>
      <c r="N120" s="13"/>
    </row>
    <row r="121" spans="8:14" ht="12.75">
      <c r="H121" s="92"/>
      <c r="I121" s="13"/>
      <c r="J121" s="84"/>
      <c r="K121" s="84"/>
      <c r="L121" s="93"/>
      <c r="M121" s="13"/>
      <c r="N121" s="13"/>
    </row>
    <row r="122" spans="8:14" ht="12.75">
      <c r="H122" s="92"/>
      <c r="I122" s="13"/>
      <c r="J122" s="84"/>
      <c r="K122" s="84"/>
      <c r="L122" s="93"/>
      <c r="M122" s="13"/>
      <c r="N122" s="13"/>
    </row>
    <row r="123" spans="8:14" ht="12.75">
      <c r="H123" s="92"/>
      <c r="I123" s="13"/>
      <c r="J123" s="84"/>
      <c r="K123" s="84"/>
      <c r="L123" s="93"/>
      <c r="M123" s="13"/>
      <c r="N123" s="13"/>
    </row>
    <row r="124" spans="8:14" ht="12.75">
      <c r="H124" s="92"/>
      <c r="I124" s="13"/>
      <c r="J124" s="84"/>
      <c r="K124" s="84"/>
      <c r="L124" s="93"/>
      <c r="M124" s="13"/>
      <c r="N124" s="13"/>
    </row>
    <row r="125" spans="8:14" ht="12.75">
      <c r="H125" s="92"/>
      <c r="I125" s="13"/>
      <c r="J125" s="84"/>
      <c r="K125" s="84"/>
      <c r="L125" s="93"/>
      <c r="M125" s="13"/>
      <c r="N125" s="13"/>
    </row>
    <row r="126" spans="8:14" ht="12.75">
      <c r="H126" s="92"/>
      <c r="I126" s="13"/>
      <c r="J126" s="84"/>
      <c r="K126" s="84"/>
      <c r="L126" s="93"/>
      <c r="M126" s="13"/>
      <c r="N126" s="13"/>
    </row>
    <row r="127" spans="8:14" ht="12.75">
      <c r="H127" s="92"/>
      <c r="I127" s="13"/>
      <c r="J127" s="84"/>
      <c r="K127" s="84"/>
      <c r="L127" s="93"/>
      <c r="M127" s="13"/>
      <c r="N127" s="13"/>
    </row>
    <row r="128" spans="8:14" ht="12.75">
      <c r="H128" s="92"/>
      <c r="I128" s="13"/>
      <c r="J128" s="84"/>
      <c r="K128" s="84"/>
      <c r="L128" s="93"/>
      <c r="M128" s="13"/>
      <c r="N128" s="13"/>
    </row>
    <row r="129" spans="8:14" ht="12.75">
      <c r="H129" s="92"/>
      <c r="I129" s="13"/>
      <c r="J129" s="84"/>
      <c r="K129" s="84"/>
      <c r="L129" s="93"/>
      <c r="M129" s="13"/>
      <c r="N129" s="13"/>
    </row>
    <row r="130" spans="8:14" ht="12.75">
      <c r="H130" s="92"/>
      <c r="I130" s="13"/>
      <c r="J130" s="84"/>
      <c r="K130" s="84"/>
      <c r="L130" s="93"/>
      <c r="M130" s="13"/>
      <c r="N130" s="13"/>
    </row>
    <row r="131" spans="8:14" ht="12.75">
      <c r="H131" s="92"/>
      <c r="I131" s="13"/>
      <c r="J131" s="84"/>
      <c r="K131" s="84"/>
      <c r="L131" s="93"/>
      <c r="M131" s="13"/>
      <c r="N131" s="13"/>
    </row>
    <row r="132" spans="8:14" ht="12.75">
      <c r="H132" s="92"/>
      <c r="I132" s="13"/>
      <c r="J132" s="84"/>
      <c r="K132" s="84"/>
      <c r="L132" s="93"/>
      <c r="M132" s="13"/>
      <c r="N132" s="13"/>
    </row>
    <row r="133" spans="8:14" ht="12.75">
      <c r="H133" s="92"/>
      <c r="I133" s="13"/>
      <c r="J133" s="84"/>
      <c r="K133" s="84"/>
      <c r="L133" s="93"/>
      <c r="M133" s="13"/>
      <c r="N133" s="13"/>
    </row>
    <row r="134" spans="8:14" ht="12.75">
      <c r="H134" s="92"/>
      <c r="I134" s="13"/>
      <c r="J134" s="84"/>
      <c r="K134" s="84"/>
      <c r="L134" s="93"/>
      <c r="M134" s="13"/>
      <c r="N134" s="13"/>
    </row>
    <row r="135" spans="8:14" ht="12.75">
      <c r="H135" s="92"/>
      <c r="I135" s="13"/>
      <c r="J135" s="84"/>
      <c r="K135" s="84"/>
      <c r="L135" s="93"/>
      <c r="M135" s="13"/>
      <c r="N135" s="13"/>
    </row>
    <row r="136" spans="8:14" ht="12.75">
      <c r="H136" s="92"/>
      <c r="I136" s="13"/>
      <c r="J136" s="84"/>
      <c r="K136" s="84"/>
      <c r="L136" s="93"/>
      <c r="M136" s="13"/>
      <c r="N136" s="13"/>
    </row>
    <row r="137" spans="8:14" ht="12.75">
      <c r="H137" s="92"/>
      <c r="I137" s="13"/>
      <c r="J137" s="84"/>
      <c r="K137" s="84"/>
      <c r="L137" s="93"/>
      <c r="M137" s="13"/>
      <c r="N137" s="13"/>
    </row>
    <row r="138" spans="8:14" ht="12.75">
      <c r="H138" s="92"/>
      <c r="I138" s="13"/>
      <c r="J138" s="84"/>
      <c r="K138" s="84"/>
      <c r="L138" s="93"/>
      <c r="M138" s="13"/>
      <c r="N138" s="13"/>
    </row>
    <row r="139" spans="8:14" ht="12.75">
      <c r="H139" s="92"/>
      <c r="I139" s="13"/>
      <c r="J139" s="84"/>
      <c r="K139" s="84"/>
      <c r="L139" s="93"/>
      <c r="M139" s="13"/>
      <c r="N139" s="13"/>
    </row>
    <row r="140" spans="8:14" ht="12.75">
      <c r="H140" s="92"/>
      <c r="I140" s="13"/>
      <c r="J140" s="84"/>
      <c r="K140" s="84"/>
      <c r="L140" s="93"/>
      <c r="M140" s="13"/>
      <c r="N140" s="13"/>
    </row>
    <row r="141" spans="8:14" ht="12.75">
      <c r="H141" s="92"/>
      <c r="I141" s="13"/>
      <c r="J141" s="84"/>
      <c r="K141" s="84"/>
      <c r="L141" s="93"/>
      <c r="M141" s="13"/>
      <c r="N141" s="13"/>
    </row>
    <row r="142" spans="8:14" ht="12.75">
      <c r="H142" s="92"/>
      <c r="I142" s="13"/>
      <c r="J142" s="84"/>
      <c r="K142" s="84"/>
      <c r="L142" s="93"/>
      <c r="M142" s="13"/>
      <c r="N142" s="13"/>
    </row>
    <row r="143" spans="8:14" ht="12.75">
      <c r="H143" s="92"/>
      <c r="I143" s="13"/>
      <c r="J143" s="84"/>
      <c r="K143" s="84"/>
      <c r="L143" s="93"/>
      <c r="M143" s="13"/>
      <c r="N143" s="13"/>
    </row>
    <row r="144" spans="8:14" ht="12.75">
      <c r="H144" s="92"/>
      <c r="I144" s="13"/>
      <c r="J144" s="84"/>
      <c r="K144" s="84"/>
      <c r="L144" s="93"/>
      <c r="M144" s="13"/>
      <c r="N144" s="13"/>
    </row>
    <row r="145" spans="8:14" ht="12.75">
      <c r="H145" s="92"/>
      <c r="I145" s="13"/>
      <c r="J145" s="84"/>
      <c r="K145" s="84"/>
      <c r="L145" s="93"/>
      <c r="M145" s="13"/>
      <c r="N145" s="13"/>
    </row>
    <row r="146" spans="8:14" ht="12.75">
      <c r="H146" s="92"/>
      <c r="I146" s="13"/>
      <c r="J146" s="84"/>
      <c r="K146" s="84"/>
      <c r="L146" s="93"/>
      <c r="M146" s="13"/>
      <c r="N146" s="13"/>
    </row>
    <row r="147" spans="8:14" ht="12.75">
      <c r="H147" s="92"/>
      <c r="I147" s="13"/>
      <c r="J147" s="84"/>
      <c r="K147" s="84"/>
      <c r="L147" s="93"/>
      <c r="M147" s="13"/>
      <c r="N147" s="13"/>
    </row>
    <row r="148" spans="8:14" ht="12.75">
      <c r="H148" s="92"/>
      <c r="I148" s="13"/>
      <c r="J148" s="84"/>
      <c r="K148" s="84"/>
      <c r="L148" s="93"/>
      <c r="M148" s="13"/>
      <c r="N148" s="13"/>
    </row>
    <row r="149" spans="8:14" ht="12.75">
      <c r="H149" s="92"/>
      <c r="I149" s="13"/>
      <c r="J149" s="84"/>
      <c r="K149" s="84"/>
      <c r="L149" s="93"/>
      <c r="M149" s="13"/>
      <c r="N149" s="13"/>
    </row>
    <row r="150" spans="8:14" ht="12.75">
      <c r="H150" s="92"/>
      <c r="I150" s="13"/>
      <c r="J150" s="84"/>
      <c r="K150" s="84"/>
      <c r="L150" s="93"/>
      <c r="M150" s="13"/>
      <c r="N150" s="13"/>
    </row>
    <row r="151" spans="8:14" ht="12.75">
      <c r="H151" s="92"/>
      <c r="I151" s="13"/>
      <c r="J151" s="84"/>
      <c r="K151" s="84"/>
      <c r="L151" s="93"/>
      <c r="M151" s="13"/>
      <c r="N151" s="13"/>
    </row>
    <row r="152" spans="8:14" ht="12.75">
      <c r="H152" s="92"/>
      <c r="I152" s="13"/>
      <c r="J152" s="84"/>
      <c r="K152" s="84"/>
      <c r="L152" s="93"/>
      <c r="M152" s="13"/>
      <c r="N152" s="13"/>
    </row>
    <row r="153" spans="8:14" ht="12.75">
      <c r="H153" s="92"/>
      <c r="I153" s="13"/>
      <c r="J153" s="84"/>
      <c r="K153" s="84"/>
      <c r="L153" s="93"/>
      <c r="M153" s="13"/>
      <c r="N153" s="13"/>
    </row>
    <row r="154" spans="8:15" ht="12.75">
      <c r="H154" s="13"/>
      <c r="I154" s="13"/>
      <c r="J154" s="84"/>
      <c r="K154" s="84"/>
      <c r="L154" s="93"/>
      <c r="M154" s="13"/>
      <c r="N154" s="13"/>
      <c r="O154" s="13"/>
    </row>
    <row r="155" spans="8:15" ht="12.75">
      <c r="H155" s="13"/>
      <c r="I155" s="13"/>
      <c r="J155" s="84"/>
      <c r="K155" s="84"/>
      <c r="L155" s="93"/>
      <c r="M155" s="13"/>
      <c r="N155" s="13"/>
      <c r="O155" s="13"/>
    </row>
    <row r="156" spans="8:15" ht="12.75">
      <c r="H156" s="13"/>
      <c r="I156" s="13"/>
      <c r="J156" s="84"/>
      <c r="K156" s="84"/>
      <c r="L156" s="93"/>
      <c r="M156" s="13"/>
      <c r="N156" s="13"/>
      <c r="O156" s="13"/>
    </row>
    <row r="157" spans="8:15" ht="12.75">
      <c r="H157" s="13"/>
      <c r="I157" s="13"/>
      <c r="J157" s="84"/>
      <c r="K157" s="84"/>
      <c r="L157" s="93"/>
      <c r="M157" s="13"/>
      <c r="N157" s="13"/>
      <c r="O157" s="13"/>
    </row>
    <row r="158" spans="8:15" ht="12.75">
      <c r="H158" s="13"/>
      <c r="I158" s="13"/>
      <c r="J158" s="84"/>
      <c r="K158" s="84"/>
      <c r="L158" s="93"/>
      <c r="M158" s="13"/>
      <c r="N158" s="13"/>
      <c r="O158" s="13"/>
    </row>
    <row r="159" ht="12.75">
      <c r="J159" s="84"/>
    </row>
    <row r="160" ht="12.75">
      <c r="J160" s="84"/>
    </row>
    <row r="161" ht="12.75">
      <c r="J161" s="84"/>
    </row>
    <row r="162" ht="12.75">
      <c r="J162" s="84"/>
    </row>
    <row r="163" ht="12.75">
      <c r="J163" s="84"/>
    </row>
    <row r="164" ht="12.75">
      <c r="J164" s="84"/>
    </row>
    <row r="165" ht="12.75">
      <c r="J165" s="84"/>
    </row>
  </sheetData>
  <sheetProtection/>
  <mergeCells count="11">
    <mergeCell ref="C38:C39"/>
    <mergeCell ref="F1:G1"/>
    <mergeCell ref="E4:G4"/>
    <mergeCell ref="E3:G3"/>
    <mergeCell ref="C6:G6"/>
    <mergeCell ref="C98:C99"/>
    <mergeCell ref="C19:C20"/>
    <mergeCell ref="C23:C24"/>
    <mergeCell ref="C25:C26"/>
    <mergeCell ref="C21:C22"/>
    <mergeCell ref="D70:D73"/>
  </mergeCells>
  <printOptions horizontalCentered="1" verticalCentered="1"/>
  <pageMargins left="0.25" right="0.25" top="0.75" bottom="0.75" header="0.3" footer="0.3"/>
  <pageSetup fitToHeight="4"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Fefelova  T.A.</cp:lastModifiedBy>
  <cp:lastPrinted>2019-11-19T10:09:56Z</cp:lastPrinted>
  <dcterms:created xsi:type="dcterms:W3CDTF">2008-10-30T07:18:08Z</dcterms:created>
  <dcterms:modified xsi:type="dcterms:W3CDTF">2019-11-19T10:10:57Z</dcterms:modified>
  <cp:category/>
  <cp:version/>
  <cp:contentType/>
  <cp:contentStatus/>
</cp:coreProperties>
</file>