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декабрь" sheetId="1" r:id="rId1"/>
  </sheets>
  <definedNames>
    <definedName name="_xlnm.Print_Area" localSheetId="0">'декабрь'!$A$1:$F$183</definedName>
  </definedNames>
  <calcPr fullCalcOnLoad="1"/>
</workbook>
</file>

<file path=xl/sharedStrings.xml><?xml version="1.0" encoding="utf-8"?>
<sst xmlns="http://schemas.openxmlformats.org/spreadsheetml/2006/main" count="184" uniqueCount="179">
  <si>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</si>
  <si>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</si>
  <si>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</si>
  <si>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</si>
  <si>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</si>
  <si>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</si>
  <si>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</si>
  <si>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</si>
  <si>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</si>
  <si>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</si>
  <si>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</si>
  <si>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</si>
  <si>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</si>
  <si>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</si>
  <si>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</si>
  <si>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</si>
  <si>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</si>
  <si>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</si>
  <si>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</si>
  <si>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</si>
  <si>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</si>
  <si>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</si>
  <si>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</si>
  <si>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</si>
  <si>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</si>
  <si>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</si>
  <si>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</si>
  <si>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</si>
  <si>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</si>
  <si>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</si>
  <si>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</si>
  <si>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</si>
  <si>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</si>
  <si>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</si>
  <si>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</si>
  <si>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</si>
  <si>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</si>
  <si>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</si>
  <si>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</si>
  <si>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</si>
  <si>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</si>
  <si>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</si>
  <si>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</si>
  <si>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</si>
  <si>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</si>
  <si>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</si>
  <si>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</si>
  <si>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</si>
  <si>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</si>
  <si>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</si>
  <si>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</si>
  <si>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</si>
  <si>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</si>
  <si>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</si>
  <si>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</si>
  <si>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</si>
  <si>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</si>
  <si>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</si>
  <si>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</si>
  <si>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</si>
  <si>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</si>
  <si>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</si>
  <si>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</si>
  <si>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</si>
  <si>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</si>
  <si>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</si>
  <si>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</si>
  <si>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</si>
  <si>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</si>
  <si>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</si>
  <si>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</si>
  <si>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</si>
  <si>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</si>
  <si>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</si>
  <si>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</si>
  <si>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</si>
  <si>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</si>
  <si>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</si>
  <si>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</si>
  <si>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</si>
  <si>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</si>
  <si>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</si>
  <si>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</si>
  <si>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</si>
  <si>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</si>
  <si>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</si>
  <si>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</si>
  <si>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</si>
  <si>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</si>
  <si>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</si>
  <si>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</si>
  <si>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</si>
  <si>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</si>
  <si>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</si>
  <si>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</si>
  <si>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</si>
  <si>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</si>
  <si>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</si>
  <si>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</si>
  <si>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</si>
  <si>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</si>
  <si>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</si>
  <si>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</si>
  <si>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</si>
  <si>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</si>
  <si>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</si>
  <si>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</si>
  <si>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</si>
  <si>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</si>
  <si>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</si>
  <si>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</si>
  <si>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</si>
  <si>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</si>
  <si>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</si>
  <si>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</si>
  <si>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</si>
  <si>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</si>
  <si>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</si>
  <si>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</si>
  <si>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</si>
  <si>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</si>
  <si>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</si>
  <si>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</si>
  <si>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</si>
  <si>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</si>
  <si>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</si>
  <si>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</si>
  <si>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</si>
  <si>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</si>
  <si>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</si>
  <si>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</si>
  <si>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</si>
  <si>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</si>
  <si>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</si>
  <si>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</si>
  <si>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</si>
  <si>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</si>
  <si>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</si>
  <si>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</si>
  <si>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</si>
  <si>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</si>
  <si>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</si>
  <si>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</si>
  <si>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</si>
  <si>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</si>
  <si>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</si>
  <si>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</si>
  <si>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</si>
  <si>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</si>
  <si>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</si>
  <si>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</si>
  <si>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</si>
  <si>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</si>
  <si>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</si>
  <si>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</si>
  <si>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</si>
  <si>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</si>
  <si>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</si>
  <si>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</si>
  <si>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</si>
  <si>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</si>
  <si>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</si>
  <si>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</si>
  <si>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</si>
  <si>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</si>
  <si>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</si>
  <si>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</si>
  <si>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</si>
  <si>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</si>
  <si>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</si>
  <si>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</si>
  <si>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</si>
  <si>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</si>
  <si>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</si>
  <si>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</si>
  <si>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000 2 02 15311 04 0000 151</t>
  </si>
  <si>
    <t>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</si>
  <si>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000 2 0249999 04 9706 151</t>
  </si>
  <si>
    <t>от ___________2018  №___</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</si>
</sst>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_-* #,##0.000_р_._-;\-* #,##0.00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14"/>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9">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7" fontId="7" fillId="39" borderId="13" xfId="81" applyNumberFormat="1" applyFont="1" applyFill="1" applyBorder="1" applyAlignment="1">
      <alignment horizontal="center" vertical="center"/>
    </xf>
    <xf numFmtId="177" fontId="7" fillId="34" borderId="13" xfId="81" applyNumberFormat="1" applyFont="1" applyFill="1" applyBorder="1" applyAlignment="1">
      <alignment horizontal="center" vertical="center"/>
    </xf>
    <xf numFmtId="0" fontId="0" fillId="0" borderId="13" xfId="0" applyBorder="1" applyAlignment="1">
      <alignment horizontal="center" vertical="center"/>
    </xf>
    <xf numFmtId="176" fontId="7" fillId="34" borderId="13" xfId="81" applyNumberFormat="1" applyFont="1" applyFill="1" applyBorder="1" applyAlignment="1">
      <alignment horizontal="center" vertical="center"/>
    </xf>
    <xf numFmtId="176" fontId="9" fillId="0" borderId="13" xfId="81" applyNumberFormat="1" applyFont="1" applyFill="1" applyBorder="1" applyAlignment="1" applyProtection="1">
      <alignment horizontal="center" vertical="center" wrapText="1"/>
      <protection/>
    </xf>
    <xf numFmtId="176" fontId="7" fillId="39" borderId="13" xfId="81" applyNumberFormat="1" applyFont="1" applyFill="1" applyBorder="1" applyAlignment="1" applyProtection="1">
      <alignment horizontal="center" vertical="center" wrapText="1"/>
      <protection/>
    </xf>
    <xf numFmtId="176" fontId="16" fillId="0" borderId="13" xfId="81" applyNumberFormat="1" applyFont="1" applyBorder="1" applyAlignment="1">
      <alignment horizontal="center" vertical="center"/>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6" xfId="0" applyFont="1" applyBorder="1" applyAlignment="1">
      <alignment vertical="top" wrapText="1"/>
    </xf>
    <xf numFmtId="0" fontId="12" fillId="39" borderId="20" xfId="0" applyFont="1" applyFill="1" applyBorder="1" applyAlignment="1">
      <alignment horizontal="center" vertical="center"/>
    </xf>
    <xf numFmtId="177" fontId="9" fillId="0" borderId="13" xfId="81" applyNumberFormat="1" applyFont="1" applyFill="1" applyBorder="1" applyAlignment="1" applyProtection="1">
      <alignment horizontal="center" vertical="center" wrapText="1"/>
      <protection/>
    </xf>
    <xf numFmtId="176" fontId="15" fillId="0" borderId="13" xfId="81" applyNumberFormat="1" applyFont="1" applyBorder="1" applyAlignment="1" applyProtection="1">
      <alignment horizontal="center" vertical="center" wrapText="1"/>
      <protection/>
    </xf>
    <xf numFmtId="176" fontId="9" fillId="0" borderId="13" xfId="81" applyNumberFormat="1" applyFont="1" applyBorder="1" applyAlignment="1" applyProtection="1">
      <alignment horizontal="center" vertical="center" wrapText="1"/>
      <protection/>
    </xf>
    <xf numFmtId="176" fontId="9" fillId="0" borderId="20" xfId="81" applyNumberFormat="1" applyFont="1" applyFill="1" applyBorder="1" applyAlignment="1" applyProtection="1">
      <alignment horizontal="center" vertical="center" wrapText="1"/>
      <protection/>
    </xf>
    <xf numFmtId="176" fontId="9" fillId="0" borderId="16" xfId="81" applyNumberFormat="1" applyFont="1" applyBorder="1" applyAlignment="1">
      <alignment horizontal="center" vertical="center"/>
    </xf>
    <xf numFmtId="176" fontId="16" fillId="0" borderId="16" xfId="81" applyNumberFormat="1" applyFont="1" applyBorder="1" applyAlignment="1">
      <alignment horizontal="center" vertical="center"/>
    </xf>
    <xf numFmtId="176" fontId="7" fillId="39" borderId="21" xfId="81" applyNumberFormat="1" applyFont="1" applyFill="1" applyBorder="1" applyAlignment="1">
      <alignment horizontal="center" vertical="center"/>
    </xf>
    <xf numFmtId="176" fontId="17" fillId="39" borderId="21" xfId="81" applyNumberFormat="1" applyFont="1" applyFill="1" applyBorder="1" applyAlignment="1">
      <alignment horizontal="center" vertical="center"/>
    </xf>
    <xf numFmtId="176" fontId="9" fillId="0" borderId="13" xfId="81" applyNumberFormat="1" applyFont="1" applyBorder="1" applyAlignment="1">
      <alignment horizontal="center" vertical="center"/>
    </xf>
    <xf numFmtId="176" fontId="18" fillId="0" borderId="13" xfId="81" applyNumberFormat="1" applyFont="1" applyBorder="1" applyAlignment="1" applyProtection="1">
      <alignment horizontal="center" vertical="center" wrapText="1"/>
      <protection/>
    </xf>
    <xf numFmtId="0" fontId="0" fillId="0" borderId="0" xfId="0" applyBorder="1" applyAlignment="1">
      <alignment vertical="center"/>
    </xf>
    <xf numFmtId="0" fontId="0" fillId="0" borderId="0" xfId="0" applyBorder="1" applyAlignment="1">
      <alignment/>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5" fontId="0" fillId="41" borderId="0" xfId="81" applyFont="1" applyFill="1" applyBorder="1" applyAlignment="1">
      <alignment horizontal="center" vertical="center"/>
    </xf>
    <xf numFmtId="176" fontId="7" fillId="34" borderId="0" xfId="81" applyNumberFormat="1" applyFont="1" applyFill="1" applyBorder="1" applyAlignment="1">
      <alignment horizontal="center"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0" fontId="0" fillId="41" borderId="0" xfId="0" applyFill="1" applyBorder="1" applyAlignment="1">
      <alignment horizontal="center" vertical="center"/>
    </xf>
    <xf numFmtId="176" fontId="9" fillId="0" borderId="0" xfId="81" applyNumberFormat="1" applyFont="1" applyFill="1" applyBorder="1" applyAlignment="1" applyProtection="1">
      <alignment horizontal="center" vertical="center" wrapText="1"/>
      <protection/>
    </xf>
    <xf numFmtId="0" fontId="0" fillId="42" borderId="0" xfId="0" applyFill="1" applyBorder="1" applyAlignment="1">
      <alignment horizontal="center" vertical="center"/>
    </xf>
    <xf numFmtId="176" fontId="7" fillId="39" borderId="0" xfId="81" applyNumberFormat="1" applyFont="1" applyFill="1" applyBorder="1" applyAlignment="1" applyProtection="1">
      <alignment horizontal="center" vertical="center" wrapText="1"/>
      <protection/>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16" fillId="0" borderId="0" xfId="81" applyNumberFormat="1" applyFont="1" applyBorder="1" applyAlignment="1">
      <alignment horizontal="center" vertical="center"/>
    </xf>
    <xf numFmtId="176" fontId="9" fillId="0" borderId="0"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A1:I97"/>
  <sheetViews>
    <sheetView tabSelected="1" view="pageBreakPreview" zoomScale="120" zoomScaleSheetLayoutView="120" zoomScalePageLayoutView="0" workbookViewId="0" topLeftCell="A1">
      <selection activeCell="C98" sqref="C98"/>
    </sheetView>
  </sheetViews>
  <sheetFormatPr defaultColWidth="9.00390625" defaultRowHeight="12.75"/>
  <cols>
    <col min="1" max="1" width="6.00390625" style="7" customWidth="1"/>
    <col min="2" max="2" width="64.625" style="7" customWidth="1"/>
    <col min="3" max="3" width="24.375" style="7" customWidth="1"/>
    <col min="4" max="4" width="19.00390625" style="7" customWidth="1"/>
    <col min="5" max="5" width="18.875" style="0" customWidth="1"/>
    <col min="6" max="6" width="19.125" style="0" customWidth="1"/>
    <col min="7" max="7" width="19.25390625" style="74" customWidth="1"/>
    <col min="8" max="8" width="16.00390625" style="74" customWidth="1"/>
    <col min="9" max="9" width="24.375" style="13" customWidth="1"/>
    <col min="10" max="13" width="9.125" style="13" customWidth="1"/>
  </cols>
  <sheetData>
    <row r="1" spans="4:6" ht="12.75">
      <c r="D1" s="17"/>
      <c r="E1" s="114" t="s">
        <v>142</v>
      </c>
      <c r="F1" s="114"/>
    </row>
    <row r="2" spans="4:6" ht="12.75">
      <c r="D2" s="17"/>
      <c r="E2" s="19" t="s">
        <v>172</v>
      </c>
      <c r="F2" s="18" t="s">
        <v>31</v>
      </c>
    </row>
    <row r="3" spans="4:6" ht="15.75" customHeight="1">
      <c r="D3" s="115" t="s">
        <v>156</v>
      </c>
      <c r="E3" s="116"/>
      <c r="F3" s="116"/>
    </row>
    <row r="4" spans="4:6" ht="15" customHeight="1">
      <c r="D4" s="114" t="s">
        <v>178</v>
      </c>
      <c r="E4" s="114"/>
      <c r="F4" s="114"/>
    </row>
    <row r="5" ht="1.5" customHeight="1" hidden="1"/>
    <row r="6" spans="2:6" ht="29.25" customHeight="1">
      <c r="B6" s="117" t="s">
        <v>157</v>
      </c>
      <c r="C6" s="118"/>
      <c r="D6" s="118"/>
      <c r="E6" s="118"/>
      <c r="F6" s="118"/>
    </row>
    <row r="7" spans="2:6" ht="12" customHeight="1">
      <c r="B7" s="9"/>
      <c r="C7" s="11"/>
      <c r="D7" s="10"/>
      <c r="E7" s="11"/>
      <c r="F7" s="21" t="s">
        <v>106</v>
      </c>
    </row>
    <row r="8" spans="1:9" ht="23.25" customHeight="1">
      <c r="A8" s="8"/>
      <c r="B8" s="22" t="s">
        <v>105</v>
      </c>
      <c r="C8" s="20" t="s">
        <v>5</v>
      </c>
      <c r="D8" s="23" t="s">
        <v>107</v>
      </c>
      <c r="E8" s="23" t="s">
        <v>108</v>
      </c>
      <c r="F8" s="23" t="s">
        <v>109</v>
      </c>
      <c r="G8" s="87"/>
      <c r="H8" s="87"/>
      <c r="I8" s="88"/>
    </row>
    <row r="9" spans="1:6" ht="12" customHeight="1">
      <c r="A9" s="8"/>
      <c r="B9" s="4">
        <v>1</v>
      </c>
      <c r="C9" s="1">
        <v>2</v>
      </c>
      <c r="D9" s="2">
        <v>3</v>
      </c>
      <c r="E9" s="2">
        <v>4</v>
      </c>
      <c r="F9" s="2">
        <v>5</v>
      </c>
    </row>
    <row r="10" spans="1:8" ht="25.5" customHeight="1">
      <c r="A10" s="24" t="s">
        <v>10</v>
      </c>
      <c r="B10" s="5" t="s">
        <v>14</v>
      </c>
      <c r="C10" s="3" t="s">
        <v>15</v>
      </c>
      <c r="D10" s="66">
        <f>D11+D91+D92+D89</f>
        <v>1429590.872</v>
      </c>
      <c r="E10" s="66">
        <f>E11+E91+E92</f>
        <v>1115105.511</v>
      </c>
      <c r="F10" s="66">
        <f>F11+F91+F92</f>
        <v>1102709.39</v>
      </c>
      <c r="G10" s="89"/>
      <c r="H10" s="89"/>
    </row>
    <row r="11" spans="1:8" ht="36.75" customHeight="1">
      <c r="A11" s="24" t="s">
        <v>11</v>
      </c>
      <c r="B11" s="6" t="s">
        <v>24</v>
      </c>
      <c r="C11" s="3" t="s">
        <v>23</v>
      </c>
      <c r="D11" s="66">
        <f>D12+D17+D33+D85</f>
        <v>1376824.072</v>
      </c>
      <c r="E11" s="66">
        <f>E12+E17+E33+E85</f>
        <v>1115105.511</v>
      </c>
      <c r="F11" s="66">
        <f>F12+F17+F33+F85</f>
        <v>1102709.39</v>
      </c>
      <c r="G11" s="89"/>
      <c r="H11" s="89"/>
    </row>
    <row r="12" spans="1:8" ht="28.5" customHeight="1">
      <c r="A12" s="24" t="s">
        <v>19</v>
      </c>
      <c r="B12" s="28" t="s">
        <v>16</v>
      </c>
      <c r="C12" s="29" t="s">
        <v>39</v>
      </c>
      <c r="D12" s="67">
        <f>D13+D15+D14+D16</f>
        <v>239158.872</v>
      </c>
      <c r="E12" s="67">
        <f>E13+E15+E14</f>
        <v>75636.11099999999</v>
      </c>
      <c r="F12" s="67">
        <f>F13+F15+F14</f>
        <v>75388.29000000001</v>
      </c>
      <c r="G12" s="90"/>
      <c r="H12" s="90"/>
    </row>
    <row r="13" spans="1:6" ht="30.75" customHeight="1">
      <c r="A13" s="24"/>
      <c r="B13" s="30" t="s">
        <v>25</v>
      </c>
      <c r="C13" s="31" t="s">
        <v>37</v>
      </c>
      <c r="D13" s="77">
        <v>70434.5</v>
      </c>
      <c r="E13" s="77">
        <v>53522.7</v>
      </c>
      <c r="F13" s="77">
        <v>52535.8</v>
      </c>
    </row>
    <row r="14" spans="1:6" ht="30.75" customHeight="1">
      <c r="A14" s="24"/>
      <c r="B14" s="30" t="s">
        <v>25</v>
      </c>
      <c r="C14" s="31" t="s">
        <v>37</v>
      </c>
      <c r="D14" s="77">
        <v>22283.172</v>
      </c>
      <c r="E14" s="77">
        <v>18791.211</v>
      </c>
      <c r="F14" s="77">
        <v>19530.29</v>
      </c>
    </row>
    <row r="15" spans="1:6" ht="26.25" customHeight="1">
      <c r="A15" s="24"/>
      <c r="B15" s="30" t="s">
        <v>32</v>
      </c>
      <c r="C15" s="31" t="s">
        <v>38</v>
      </c>
      <c r="D15" s="77">
        <f>8322.2+594+26759.8+5853+4763.7+148.5</f>
        <v>46441.2</v>
      </c>
      <c r="E15" s="77">
        <v>3322.2</v>
      </c>
      <c r="F15" s="77">
        <v>3322.2</v>
      </c>
    </row>
    <row r="16" spans="1:7" ht="62.25" customHeight="1">
      <c r="A16" s="24"/>
      <c r="B16" s="30" t="s">
        <v>176</v>
      </c>
      <c r="C16" s="35" t="s">
        <v>175</v>
      </c>
      <c r="D16" s="70">
        <v>100000</v>
      </c>
      <c r="E16" s="77"/>
      <c r="F16" s="77"/>
      <c r="G16" s="91"/>
    </row>
    <row r="17" spans="1:8" ht="38.25" customHeight="1">
      <c r="A17" s="24" t="s">
        <v>20</v>
      </c>
      <c r="B17" s="28" t="s">
        <v>143</v>
      </c>
      <c r="C17" s="32" t="s">
        <v>40</v>
      </c>
      <c r="D17" s="69">
        <f>SUM(D18:D22)</f>
        <v>116287.7</v>
      </c>
      <c r="E17" s="69">
        <f>SUM(E18:E22)</f>
        <v>42351.7</v>
      </c>
      <c r="F17" s="69">
        <f>SUM(F30:F30)</f>
        <v>0</v>
      </c>
      <c r="G17" s="92"/>
      <c r="H17" s="92"/>
    </row>
    <row r="18" spans="1:6" ht="21" customHeight="1">
      <c r="A18" s="24"/>
      <c r="B18" s="110" t="s">
        <v>158</v>
      </c>
      <c r="C18" s="35" t="s">
        <v>159</v>
      </c>
      <c r="D18" s="73">
        <v>943.7</v>
      </c>
      <c r="E18" s="51"/>
      <c r="F18" s="51"/>
    </row>
    <row r="19" spans="1:6" ht="18" customHeight="1">
      <c r="A19" s="24"/>
      <c r="B19" s="111"/>
      <c r="C19" s="35" t="s">
        <v>160</v>
      </c>
      <c r="D19" s="73">
        <v>772.2</v>
      </c>
      <c r="E19" s="51"/>
      <c r="F19" s="51"/>
    </row>
    <row r="20" spans="1:6" ht="18.75" customHeight="1">
      <c r="A20" s="24"/>
      <c r="B20" s="112" t="s">
        <v>89</v>
      </c>
      <c r="C20" s="59" t="s">
        <v>90</v>
      </c>
      <c r="D20" s="73">
        <v>773.9</v>
      </c>
      <c r="E20" s="51"/>
      <c r="F20" s="51"/>
    </row>
    <row r="21" spans="1:6" ht="22.5" customHeight="1">
      <c r="A21" s="24"/>
      <c r="B21" s="113"/>
      <c r="C21" s="59" t="s">
        <v>161</v>
      </c>
      <c r="D21" s="73">
        <v>8900</v>
      </c>
      <c r="E21" s="51"/>
      <c r="F21" s="51"/>
    </row>
    <row r="22" spans="1:8" ht="21.75" customHeight="1">
      <c r="A22" s="24"/>
      <c r="B22" s="6" t="s">
        <v>17</v>
      </c>
      <c r="C22" s="36" t="s">
        <v>73</v>
      </c>
      <c r="D22" s="52">
        <f>D23</f>
        <v>104897.9</v>
      </c>
      <c r="E22" s="52">
        <f>E23</f>
        <v>42351.7</v>
      </c>
      <c r="F22" s="52">
        <f>F23</f>
        <v>0</v>
      </c>
      <c r="G22" s="93"/>
      <c r="H22" s="93"/>
    </row>
    <row r="23" spans="1:8" ht="22.5" customHeight="1">
      <c r="A23" s="24"/>
      <c r="B23" s="37" t="s">
        <v>18</v>
      </c>
      <c r="C23" s="38" t="s">
        <v>74</v>
      </c>
      <c r="D23" s="53">
        <f>SUM(D24:D32)</f>
        <v>104897.9</v>
      </c>
      <c r="E23" s="53">
        <f>SUM(E24:E32)</f>
        <v>42351.7</v>
      </c>
      <c r="F23" s="53">
        <f>SUM(F25:F25)</f>
        <v>0</v>
      </c>
      <c r="G23" s="94"/>
      <c r="H23" s="94"/>
    </row>
    <row r="24" spans="1:7" ht="27" customHeight="1">
      <c r="A24" s="24"/>
      <c r="B24" s="64" t="s">
        <v>162</v>
      </c>
      <c r="C24" s="59" t="s">
        <v>91</v>
      </c>
      <c r="D24" s="73">
        <f>196+80</f>
        <v>276</v>
      </c>
      <c r="E24" s="51"/>
      <c r="F24" s="51"/>
      <c r="G24" s="95"/>
    </row>
    <row r="25" spans="1:6" ht="69.75" customHeight="1">
      <c r="A25" s="24"/>
      <c r="B25" s="65" t="s">
        <v>164</v>
      </c>
      <c r="C25" s="59" t="s">
        <v>163</v>
      </c>
      <c r="D25" s="73">
        <f>15038+42794.2</f>
        <v>57832.2</v>
      </c>
      <c r="E25" s="51"/>
      <c r="F25" s="51"/>
    </row>
    <row r="26" spans="1:6" ht="30" customHeight="1">
      <c r="A26" s="24"/>
      <c r="B26" s="33" t="s">
        <v>155</v>
      </c>
      <c r="C26" s="59" t="s">
        <v>87</v>
      </c>
      <c r="D26" s="73">
        <f>5710.5+2130.5</f>
        <v>7841</v>
      </c>
      <c r="E26" s="51"/>
      <c r="F26" s="51"/>
    </row>
    <row r="27" spans="1:6" ht="57.75" customHeight="1">
      <c r="A27" s="24"/>
      <c r="B27" s="33" t="s">
        <v>150</v>
      </c>
      <c r="C27" s="59" t="s">
        <v>110</v>
      </c>
      <c r="D27" s="73">
        <f>32163-15038</f>
        <v>17125</v>
      </c>
      <c r="E27" s="51">
        <v>0</v>
      </c>
      <c r="F27" s="51">
        <v>0</v>
      </c>
    </row>
    <row r="28" spans="1:6" ht="39.75" customHeight="1">
      <c r="A28" s="24"/>
      <c r="B28" s="63" t="s">
        <v>95</v>
      </c>
      <c r="C28" s="59" t="s">
        <v>94</v>
      </c>
      <c r="D28" s="73">
        <v>47.5</v>
      </c>
      <c r="E28" s="51"/>
      <c r="F28" s="51"/>
    </row>
    <row r="29" spans="1:6" ht="39" customHeight="1">
      <c r="A29" s="24"/>
      <c r="B29" s="34" t="s">
        <v>112</v>
      </c>
      <c r="C29" s="59" t="s">
        <v>111</v>
      </c>
      <c r="D29" s="73">
        <f>8630+8.9+7785.3</f>
        <v>16424.2</v>
      </c>
      <c r="E29" s="51">
        <v>0</v>
      </c>
      <c r="F29" s="51">
        <v>0</v>
      </c>
    </row>
    <row r="30" spans="1:7" ht="39" customHeight="1">
      <c r="A30" s="24"/>
      <c r="B30" s="30" t="s">
        <v>165</v>
      </c>
      <c r="C30" s="59" t="s">
        <v>166</v>
      </c>
      <c r="D30" s="73">
        <v>960</v>
      </c>
      <c r="E30" s="73">
        <v>42351.7</v>
      </c>
      <c r="F30" s="51"/>
      <c r="G30" s="96"/>
    </row>
    <row r="31" spans="1:7" ht="52.5" customHeight="1">
      <c r="A31" s="24"/>
      <c r="B31" s="30" t="s">
        <v>168</v>
      </c>
      <c r="C31" s="59" t="s">
        <v>167</v>
      </c>
      <c r="D31" s="73">
        <v>1407</v>
      </c>
      <c r="E31" s="54"/>
      <c r="F31" s="51"/>
      <c r="G31" s="97"/>
    </row>
    <row r="32" spans="1:6" ht="66.75" customHeight="1">
      <c r="A32" s="25"/>
      <c r="B32" s="56" t="s">
        <v>81</v>
      </c>
      <c r="C32" s="35" t="s">
        <v>80</v>
      </c>
      <c r="D32" s="73">
        <f>3000-15</f>
        <v>2985</v>
      </c>
      <c r="E32" s="78">
        <v>0</v>
      </c>
      <c r="F32" s="78">
        <v>0</v>
      </c>
    </row>
    <row r="33" spans="1:8" ht="28.5" customHeight="1">
      <c r="A33" s="24" t="s">
        <v>21</v>
      </c>
      <c r="B33" s="45" t="s">
        <v>26</v>
      </c>
      <c r="C33" s="29" t="s">
        <v>42</v>
      </c>
      <c r="D33" s="69">
        <f>D34+D35+D69+D73+D76+D78+D80+D82</f>
        <v>1020341.1999999998</v>
      </c>
      <c r="E33" s="69">
        <f>E34+E35+E69+E73+E76+E78+E80+E82</f>
        <v>997117.7</v>
      </c>
      <c r="F33" s="69">
        <f>F34+F35+F69+F73+F76+F78+F80+F82</f>
        <v>1027321.1</v>
      </c>
      <c r="G33" s="92"/>
      <c r="H33" s="92"/>
    </row>
    <row r="34" spans="1:7" ht="42" customHeight="1">
      <c r="A34" s="24"/>
      <c r="B34" s="39" t="s">
        <v>154</v>
      </c>
      <c r="C34" s="40" t="s">
        <v>41</v>
      </c>
      <c r="D34" s="79">
        <f>26641.1+6000+4190</f>
        <v>36831.1</v>
      </c>
      <c r="E34" s="79">
        <v>26641.1</v>
      </c>
      <c r="F34" s="79">
        <v>26641.1</v>
      </c>
      <c r="G34" s="98"/>
    </row>
    <row r="35" spans="1:8" ht="36.75" customHeight="1">
      <c r="A35" s="24"/>
      <c r="B35" s="46" t="s">
        <v>27</v>
      </c>
      <c r="C35" s="55" t="s">
        <v>43</v>
      </c>
      <c r="D35" s="52">
        <f>SUM(D36:D68)</f>
        <v>904764.7999999998</v>
      </c>
      <c r="E35" s="52">
        <f>SUM(E36:E68)</f>
        <v>896828.6</v>
      </c>
      <c r="F35" s="52">
        <f>SUM(F36:F68)</f>
        <v>933205.7</v>
      </c>
      <c r="G35" s="93"/>
      <c r="H35" s="93"/>
    </row>
    <row r="36" spans="1:6" ht="64.5" customHeight="1">
      <c r="A36" s="24"/>
      <c r="B36" s="58" t="s">
        <v>113</v>
      </c>
      <c r="C36" s="35" t="s">
        <v>44</v>
      </c>
      <c r="D36" s="73">
        <v>4.1</v>
      </c>
      <c r="E36" s="73">
        <v>4.6</v>
      </c>
      <c r="F36" s="73">
        <v>4.6</v>
      </c>
    </row>
    <row r="37" spans="1:7" ht="51" customHeight="1">
      <c r="A37" s="24"/>
      <c r="B37" s="57" t="s">
        <v>114</v>
      </c>
      <c r="C37" s="35" t="s">
        <v>45</v>
      </c>
      <c r="D37" s="70">
        <f>15491.5+482.4+0-1000+1000+300.9</f>
        <v>16274.8</v>
      </c>
      <c r="E37" s="70">
        <v>16358.3</v>
      </c>
      <c r="F37" s="70">
        <v>16358.3</v>
      </c>
      <c r="G37" s="98"/>
    </row>
    <row r="38" spans="1:6" ht="54.75" customHeight="1">
      <c r="A38" s="24"/>
      <c r="B38" s="27" t="s">
        <v>115</v>
      </c>
      <c r="C38" s="35" t="s">
        <v>46</v>
      </c>
      <c r="D38" s="79">
        <f>46450-65.7</f>
        <v>46384.3</v>
      </c>
      <c r="E38" s="79">
        <v>47999.6</v>
      </c>
      <c r="F38" s="79">
        <v>48578</v>
      </c>
    </row>
    <row r="39" spans="1:6" ht="63.75">
      <c r="A39" s="24"/>
      <c r="B39" s="61" t="s">
        <v>30</v>
      </c>
      <c r="C39" s="35" t="s">
        <v>47</v>
      </c>
      <c r="D39" s="79">
        <v>62.5</v>
      </c>
      <c r="E39" s="79">
        <v>62.5</v>
      </c>
      <c r="F39" s="79">
        <v>62.5</v>
      </c>
    </row>
    <row r="40" spans="1:6" ht="27.75" customHeight="1">
      <c r="A40" s="24"/>
      <c r="B40" s="30" t="s">
        <v>29</v>
      </c>
      <c r="C40" s="35" t="s">
        <v>48</v>
      </c>
      <c r="D40" s="79">
        <v>480.9</v>
      </c>
      <c r="E40" s="79">
        <v>485.3</v>
      </c>
      <c r="F40" s="79">
        <v>502.9</v>
      </c>
    </row>
    <row r="41" spans="1:6" ht="42.75" customHeight="1">
      <c r="A41" s="24"/>
      <c r="B41" s="30" t="s">
        <v>93</v>
      </c>
      <c r="C41" s="35" t="s">
        <v>92</v>
      </c>
      <c r="D41" s="79">
        <v>152.7</v>
      </c>
      <c r="E41" s="79">
        <v>152.7</v>
      </c>
      <c r="F41" s="79">
        <v>152.7</v>
      </c>
    </row>
    <row r="42" spans="1:6" ht="32.25" customHeight="1">
      <c r="A42" s="24"/>
      <c r="B42" s="44" t="s">
        <v>116</v>
      </c>
      <c r="C42" s="35" t="s">
        <v>104</v>
      </c>
      <c r="D42" s="70">
        <f>10953.7+2302.4+248.1+165.8</f>
        <v>13670</v>
      </c>
      <c r="E42" s="70">
        <v>10953.7</v>
      </c>
      <c r="F42" s="70">
        <v>10953.7</v>
      </c>
    </row>
    <row r="43" spans="1:7" ht="43.5" customHeight="1">
      <c r="A43" s="24"/>
      <c r="B43" s="44" t="s">
        <v>140</v>
      </c>
      <c r="C43" s="35" t="s">
        <v>141</v>
      </c>
      <c r="D43" s="70">
        <f>165.3+12.8</f>
        <v>178.10000000000002</v>
      </c>
      <c r="E43" s="70">
        <v>0</v>
      </c>
      <c r="F43" s="70">
        <v>0</v>
      </c>
      <c r="G43" s="99"/>
    </row>
    <row r="44" spans="1:7" ht="40.5" customHeight="1">
      <c r="A44" s="24"/>
      <c r="B44" s="47" t="s">
        <v>117</v>
      </c>
      <c r="C44" s="35" t="s">
        <v>49</v>
      </c>
      <c r="D44" s="79">
        <f>266133.4+3668.1+6123</f>
        <v>275924.5</v>
      </c>
      <c r="E44" s="79">
        <v>266156</v>
      </c>
      <c r="F44" s="79">
        <v>276677.4</v>
      </c>
      <c r="G44" s="100"/>
    </row>
    <row r="45" spans="1:7" ht="51" customHeight="1">
      <c r="A45" s="24"/>
      <c r="B45" s="47" t="s">
        <v>33</v>
      </c>
      <c r="C45" s="35" t="s">
        <v>50</v>
      </c>
      <c r="D45" s="79">
        <f>42.6+0.6+0.9</f>
        <v>44.1</v>
      </c>
      <c r="E45" s="79">
        <v>42.6</v>
      </c>
      <c r="F45" s="79">
        <v>44.3</v>
      </c>
      <c r="G45" s="100"/>
    </row>
    <row r="46" spans="1:6" ht="57" customHeight="1">
      <c r="A46" s="24"/>
      <c r="B46" s="62" t="s">
        <v>149</v>
      </c>
      <c r="C46" s="35" t="s">
        <v>51</v>
      </c>
      <c r="D46" s="79">
        <v>4132.7</v>
      </c>
      <c r="E46" s="79">
        <v>4158.3</v>
      </c>
      <c r="F46" s="79">
        <v>4158.3</v>
      </c>
    </row>
    <row r="47" spans="1:7" ht="64.5" customHeight="1">
      <c r="A47" s="24"/>
      <c r="B47" s="44" t="s">
        <v>122</v>
      </c>
      <c r="C47" s="35" t="s">
        <v>52</v>
      </c>
      <c r="D47" s="70">
        <f>28148.5+900+704.5</f>
        <v>29753</v>
      </c>
      <c r="E47" s="70">
        <v>28950.1</v>
      </c>
      <c r="F47" s="70">
        <v>28489.8</v>
      </c>
      <c r="G47" s="98"/>
    </row>
    <row r="48" spans="1:6" ht="51.75" customHeight="1">
      <c r="A48" s="24"/>
      <c r="B48" s="44" t="s">
        <v>123</v>
      </c>
      <c r="C48" s="35" t="s">
        <v>53</v>
      </c>
      <c r="D48" s="70">
        <f>505+257.6</f>
        <v>762.6</v>
      </c>
      <c r="E48" s="70">
        <v>705.3</v>
      </c>
      <c r="F48" s="70">
        <v>705.3</v>
      </c>
    </row>
    <row r="49" spans="1:7" ht="66" customHeight="1">
      <c r="A49" s="24"/>
      <c r="B49" s="44" t="s">
        <v>148</v>
      </c>
      <c r="C49" s="35" t="s">
        <v>54</v>
      </c>
      <c r="D49" s="79">
        <f>2092.9-132.9</f>
        <v>1960</v>
      </c>
      <c r="E49" s="79">
        <v>2099</v>
      </c>
      <c r="F49" s="79">
        <v>2099</v>
      </c>
      <c r="G49" s="98"/>
    </row>
    <row r="50" spans="1:6" ht="65.25" customHeight="1">
      <c r="A50" s="24"/>
      <c r="B50" s="56" t="s">
        <v>144</v>
      </c>
      <c r="C50" s="35" t="s">
        <v>55</v>
      </c>
      <c r="D50" s="79">
        <v>115.2</v>
      </c>
      <c r="E50" s="79">
        <v>115.2</v>
      </c>
      <c r="F50" s="79">
        <v>115.2</v>
      </c>
    </row>
    <row r="51" spans="1:6" ht="42" customHeight="1">
      <c r="A51" s="24"/>
      <c r="B51" s="30" t="s">
        <v>0</v>
      </c>
      <c r="C51" s="35" t="s">
        <v>56</v>
      </c>
      <c r="D51" s="70">
        <v>522</v>
      </c>
      <c r="E51" s="79">
        <v>526.8</v>
      </c>
      <c r="F51" s="79">
        <v>545.9</v>
      </c>
    </row>
    <row r="52" spans="1:6" ht="42" customHeight="1">
      <c r="A52" s="24"/>
      <c r="B52" s="30" t="s">
        <v>1</v>
      </c>
      <c r="C52" s="35" t="s">
        <v>57</v>
      </c>
      <c r="D52" s="79">
        <v>1078.2</v>
      </c>
      <c r="E52" s="79">
        <v>1088.2</v>
      </c>
      <c r="F52" s="79">
        <v>1128.1</v>
      </c>
    </row>
    <row r="53" spans="1:6" ht="66" customHeight="1">
      <c r="A53" s="24"/>
      <c r="B53" s="56" t="s">
        <v>151</v>
      </c>
      <c r="C53" s="35" t="s">
        <v>58</v>
      </c>
      <c r="D53" s="79">
        <v>125055.7</v>
      </c>
      <c r="E53" s="79">
        <f>125055.7-6694.3</f>
        <v>118361.4</v>
      </c>
      <c r="F53" s="79">
        <v>125055.7</v>
      </c>
    </row>
    <row r="54" spans="1:6" ht="81" customHeight="1">
      <c r="A54" s="24"/>
      <c r="B54" s="56" t="s">
        <v>124</v>
      </c>
      <c r="C54" s="35" t="s">
        <v>59</v>
      </c>
      <c r="D54" s="79">
        <v>799.5</v>
      </c>
      <c r="E54" s="79">
        <v>799.5</v>
      </c>
      <c r="F54" s="79">
        <v>799.5</v>
      </c>
    </row>
    <row r="55" spans="1:7" ht="68.25" customHeight="1">
      <c r="A55" s="24"/>
      <c r="B55" s="56" t="s">
        <v>34</v>
      </c>
      <c r="C55" s="35" t="s">
        <v>60</v>
      </c>
      <c r="D55" s="79">
        <f>182.4+5.8-19</f>
        <v>169.20000000000002</v>
      </c>
      <c r="E55" s="79">
        <v>182.4</v>
      </c>
      <c r="F55" s="79">
        <v>182.4</v>
      </c>
      <c r="G55" s="98"/>
    </row>
    <row r="56" spans="1:7" ht="157.5" customHeight="1">
      <c r="A56" s="24"/>
      <c r="B56" s="56" t="s">
        <v>152</v>
      </c>
      <c r="C56" s="35" t="s">
        <v>61</v>
      </c>
      <c r="D56" s="79">
        <f>48581.9+522.1+414.9</f>
        <v>49518.9</v>
      </c>
      <c r="E56" s="79">
        <v>49697.5</v>
      </c>
      <c r="F56" s="79">
        <v>51570.3</v>
      </c>
      <c r="G56" s="98"/>
    </row>
    <row r="57" spans="1:7" ht="54" customHeight="1">
      <c r="A57" s="24"/>
      <c r="B57" s="56" t="s">
        <v>153</v>
      </c>
      <c r="C57" s="35" t="s">
        <v>62</v>
      </c>
      <c r="D57" s="70">
        <f>1019.4-202.7</f>
        <v>816.7</v>
      </c>
      <c r="E57" s="70">
        <v>1060</v>
      </c>
      <c r="F57" s="70">
        <v>1102.6</v>
      </c>
      <c r="G57" s="98"/>
    </row>
    <row r="58" spans="1:6" ht="42.75" customHeight="1">
      <c r="A58" s="24"/>
      <c r="B58" s="30" t="s">
        <v>125</v>
      </c>
      <c r="C58" s="35" t="s">
        <v>63</v>
      </c>
      <c r="D58" s="70">
        <v>962</v>
      </c>
      <c r="E58" s="70">
        <v>970.7</v>
      </c>
      <c r="F58" s="70">
        <v>1006</v>
      </c>
    </row>
    <row r="59" spans="1:6" ht="67.5" customHeight="1">
      <c r="A59" s="24"/>
      <c r="B59" s="30" t="s">
        <v>126</v>
      </c>
      <c r="C59" s="35" t="s">
        <v>64</v>
      </c>
      <c r="D59" s="70">
        <v>73.9</v>
      </c>
      <c r="E59" s="70">
        <v>73.9</v>
      </c>
      <c r="F59" s="70">
        <v>73.9</v>
      </c>
    </row>
    <row r="60" spans="1:6" ht="55.5" customHeight="1">
      <c r="A60" s="24"/>
      <c r="B60" s="30" t="s">
        <v>170</v>
      </c>
      <c r="C60" s="35" t="s">
        <v>169</v>
      </c>
      <c r="D60" s="70">
        <v>372.6</v>
      </c>
      <c r="E60" s="70"/>
      <c r="F60" s="70"/>
    </row>
    <row r="61" spans="1:6" ht="38.25" customHeight="1">
      <c r="A61" s="24"/>
      <c r="B61" s="30" t="s">
        <v>12</v>
      </c>
      <c r="C61" s="35" t="s">
        <v>65</v>
      </c>
      <c r="D61" s="70">
        <v>8337.1</v>
      </c>
      <c r="E61" s="70">
        <v>8415.5</v>
      </c>
      <c r="F61" s="70">
        <v>8494.7</v>
      </c>
    </row>
    <row r="62" spans="1:7" ht="66" customHeight="1">
      <c r="A62" s="24"/>
      <c r="B62" s="56" t="s">
        <v>98</v>
      </c>
      <c r="C62" s="108" t="s">
        <v>66</v>
      </c>
      <c r="D62" s="70">
        <f>957+957-122.4</f>
        <v>1791.6</v>
      </c>
      <c r="E62" s="70">
        <v>957</v>
      </c>
      <c r="F62" s="70">
        <v>957</v>
      </c>
      <c r="G62" s="98"/>
    </row>
    <row r="63" spans="1:6" ht="66" customHeight="1">
      <c r="A63" s="24"/>
      <c r="B63" s="56" t="s">
        <v>97</v>
      </c>
      <c r="C63" s="109"/>
      <c r="D63" s="70">
        <v>62.5</v>
      </c>
      <c r="E63" s="70">
        <v>62.5</v>
      </c>
      <c r="F63" s="70">
        <v>62.5</v>
      </c>
    </row>
    <row r="64" spans="1:6" ht="33" customHeight="1">
      <c r="A64" s="24"/>
      <c r="B64" s="56" t="s">
        <v>2</v>
      </c>
      <c r="C64" s="35" t="s">
        <v>67</v>
      </c>
      <c r="D64" s="70">
        <v>12139.7</v>
      </c>
      <c r="E64" s="70">
        <v>12139.7</v>
      </c>
      <c r="F64" s="70">
        <v>17061.2</v>
      </c>
    </row>
    <row r="65" spans="1:6" ht="44.25" customHeight="1">
      <c r="A65" s="24"/>
      <c r="B65" s="56" t="s">
        <v>36</v>
      </c>
      <c r="C65" s="35" t="s">
        <v>72</v>
      </c>
      <c r="D65" s="70">
        <v>0</v>
      </c>
      <c r="E65" s="70">
        <v>1000.2</v>
      </c>
      <c r="F65" s="70">
        <v>0</v>
      </c>
    </row>
    <row r="66" spans="1:6" ht="39" customHeight="1">
      <c r="A66" s="24"/>
      <c r="B66" s="56" t="s">
        <v>127</v>
      </c>
      <c r="C66" s="35" t="s">
        <v>68</v>
      </c>
      <c r="D66" s="70">
        <f>580.3+121.7</f>
        <v>702</v>
      </c>
      <c r="E66" s="70">
        <v>580.3</v>
      </c>
      <c r="F66" s="70">
        <v>580.3</v>
      </c>
    </row>
    <row r="67" spans="1:7" ht="45.75" customHeight="1">
      <c r="A67" s="24"/>
      <c r="B67" s="47" t="s">
        <v>128</v>
      </c>
      <c r="C67" s="35" t="s">
        <v>69</v>
      </c>
      <c r="D67" s="70">
        <f>305063.8+3595.2-828.4+4583.1</f>
        <v>312413.69999999995</v>
      </c>
      <c r="E67" s="70">
        <v>322618.2</v>
      </c>
      <c r="F67" s="70">
        <v>335629.9</v>
      </c>
      <c r="G67" s="100"/>
    </row>
    <row r="68" spans="1:7" ht="57.75" customHeight="1">
      <c r="A68" s="24"/>
      <c r="B68" s="47" t="s">
        <v>3</v>
      </c>
      <c r="C68" s="35" t="s">
        <v>147</v>
      </c>
      <c r="D68" s="70">
        <f>48.8+0.6-0.1+0.7</f>
        <v>50</v>
      </c>
      <c r="E68" s="70">
        <v>51.6</v>
      </c>
      <c r="F68" s="70">
        <v>53.7</v>
      </c>
      <c r="G68" s="100"/>
    </row>
    <row r="69" spans="1:8" ht="30.75" customHeight="1">
      <c r="A69" s="26"/>
      <c r="B69" s="46" t="s">
        <v>75</v>
      </c>
      <c r="C69" s="36" t="s">
        <v>70</v>
      </c>
      <c r="D69" s="71">
        <f>SUM(D70:D72)</f>
        <v>11997.1</v>
      </c>
      <c r="E69" s="71">
        <f>SUM(E70:E72)</f>
        <v>12546.9</v>
      </c>
      <c r="F69" s="71">
        <f>SUM(F70:F72)</f>
        <v>12551.3</v>
      </c>
      <c r="G69" s="101"/>
      <c r="H69" s="101"/>
    </row>
    <row r="70" spans="1:6" ht="45" customHeight="1">
      <c r="A70" s="26"/>
      <c r="B70" s="57" t="s">
        <v>120</v>
      </c>
      <c r="C70" s="35" t="s">
        <v>121</v>
      </c>
      <c r="D70" s="70">
        <f>1502.5-640-542.5+384</f>
        <v>704</v>
      </c>
      <c r="E70" s="70">
        <f>12546.9-12546.9</f>
        <v>0</v>
      </c>
      <c r="F70" s="70">
        <f>12551.3-12551.3</f>
        <v>0</v>
      </c>
    </row>
    <row r="71" spans="1:6" ht="43.5" customHeight="1">
      <c r="A71" s="24"/>
      <c r="B71" s="57" t="s">
        <v>9</v>
      </c>
      <c r="C71" s="35" t="s">
        <v>129</v>
      </c>
      <c r="D71" s="70">
        <f>11040-7360+4416</f>
        <v>8096</v>
      </c>
      <c r="E71" s="70">
        <v>0</v>
      </c>
      <c r="F71" s="70">
        <v>0</v>
      </c>
    </row>
    <row r="72" spans="1:7" ht="54" customHeight="1">
      <c r="A72" s="24"/>
      <c r="B72" s="58" t="s">
        <v>145</v>
      </c>
      <c r="C72" s="35" t="s">
        <v>146</v>
      </c>
      <c r="D72" s="70">
        <f>8000+542.5-4800-545.4</f>
        <v>3197.1</v>
      </c>
      <c r="E72" s="70">
        <v>12546.9</v>
      </c>
      <c r="F72" s="70">
        <v>12551.3</v>
      </c>
      <c r="G72" s="98"/>
    </row>
    <row r="73" spans="1:8" ht="44.25" customHeight="1">
      <c r="A73" s="24"/>
      <c r="B73" s="46" t="s">
        <v>76</v>
      </c>
      <c r="C73" s="36" t="s">
        <v>71</v>
      </c>
      <c r="D73" s="71">
        <f>SUM(D74:D75)</f>
        <v>31492.100000000002</v>
      </c>
      <c r="E73" s="71">
        <f>SUM(E74:E75)</f>
        <v>20200.8</v>
      </c>
      <c r="F73" s="71">
        <f>SUM(F74:F75)</f>
        <v>13990.2</v>
      </c>
      <c r="G73" s="101"/>
      <c r="H73" s="101"/>
    </row>
    <row r="74" spans="1:7" ht="40.5" customHeight="1">
      <c r="A74" s="24"/>
      <c r="B74" s="56" t="s">
        <v>4</v>
      </c>
      <c r="C74" s="35" t="s">
        <v>119</v>
      </c>
      <c r="D74" s="70">
        <f>16575.5-367.5+1192.2</f>
        <v>17400.2</v>
      </c>
      <c r="E74" s="70">
        <v>20200.8</v>
      </c>
      <c r="F74" s="70">
        <v>13990.2</v>
      </c>
      <c r="G74" s="100"/>
    </row>
    <row r="75" spans="1:9" ht="44.25" customHeight="1">
      <c r="A75" s="24"/>
      <c r="B75" s="57" t="s">
        <v>4</v>
      </c>
      <c r="C75" s="35" t="s">
        <v>130</v>
      </c>
      <c r="D75" s="70">
        <f>13443.6-306.9+955.2</f>
        <v>14091.900000000001</v>
      </c>
      <c r="E75" s="70">
        <v>0</v>
      </c>
      <c r="F75" s="70">
        <v>0</v>
      </c>
      <c r="G75" s="100"/>
      <c r="I75" s="102"/>
    </row>
    <row r="76" spans="1:6" ht="43.5" customHeight="1">
      <c r="A76" s="24"/>
      <c r="B76" s="46" t="s">
        <v>101</v>
      </c>
      <c r="C76" s="36" t="s">
        <v>100</v>
      </c>
      <c r="D76" s="71">
        <f>SUM(D77:D77)</f>
        <v>33.5</v>
      </c>
      <c r="E76" s="71">
        <f>SUM(E77:E77)</f>
        <v>2.2</v>
      </c>
      <c r="F76" s="71">
        <f>SUM(F77:F77)</f>
        <v>3.6</v>
      </c>
    </row>
    <row r="77" spans="1:6" ht="40.5" customHeight="1">
      <c r="A77" s="24"/>
      <c r="B77" s="47" t="s">
        <v>99</v>
      </c>
      <c r="C77" s="35" t="s">
        <v>133</v>
      </c>
      <c r="D77" s="79">
        <v>33.5</v>
      </c>
      <c r="E77" s="79">
        <v>2.2</v>
      </c>
      <c r="F77" s="79">
        <v>3.6</v>
      </c>
    </row>
    <row r="78" spans="1:7" ht="43.5" customHeight="1">
      <c r="A78" s="24"/>
      <c r="B78" s="46" t="s">
        <v>103</v>
      </c>
      <c r="C78" s="36" t="s">
        <v>102</v>
      </c>
      <c r="D78" s="71">
        <f>SUM(D79:D79)</f>
        <v>597.3</v>
      </c>
      <c r="E78" s="71">
        <f>SUM(E79:E79)</f>
        <v>777.7</v>
      </c>
      <c r="F78" s="71">
        <f>SUM(F79:F79)</f>
        <v>808.8</v>
      </c>
      <c r="G78" s="101"/>
    </row>
    <row r="79" spans="1:7" ht="41.25" customHeight="1">
      <c r="A79" s="24"/>
      <c r="B79" s="47" t="s">
        <v>134</v>
      </c>
      <c r="C79" s="35" t="s">
        <v>135</v>
      </c>
      <c r="D79" s="79">
        <f>689.8-92.5</f>
        <v>597.3</v>
      </c>
      <c r="E79" s="79">
        <v>777.7</v>
      </c>
      <c r="F79" s="79">
        <v>808.8</v>
      </c>
      <c r="G79" s="98"/>
    </row>
    <row r="80" spans="1:7" ht="69" customHeight="1">
      <c r="A80" s="24"/>
      <c r="B80" s="48" t="s">
        <v>138</v>
      </c>
      <c r="C80" s="36" t="s">
        <v>137</v>
      </c>
      <c r="D80" s="71">
        <f>SUM(D81:D81)</f>
        <v>33520.8</v>
      </c>
      <c r="E80" s="71">
        <f>SUM(E81:E81)</f>
        <v>39972.8</v>
      </c>
      <c r="F80" s="71">
        <f>SUM(F81:F81)</f>
        <v>39972.8</v>
      </c>
      <c r="G80" s="101"/>
    </row>
    <row r="81" spans="1:7" ht="69.75" customHeight="1">
      <c r="A81" s="24"/>
      <c r="B81" s="44" t="s">
        <v>138</v>
      </c>
      <c r="C81" s="59" t="s">
        <v>139</v>
      </c>
      <c r="D81" s="40">
        <f>39972.8-6452</f>
        <v>33520.8</v>
      </c>
      <c r="E81" s="80">
        <v>39972.8</v>
      </c>
      <c r="F81" s="70">
        <v>39972.8</v>
      </c>
      <c r="G81" s="98"/>
    </row>
    <row r="82" spans="1:8" ht="43.5" customHeight="1">
      <c r="A82" s="24"/>
      <c r="B82" s="46" t="s">
        <v>132</v>
      </c>
      <c r="C82" s="36" t="s">
        <v>131</v>
      </c>
      <c r="D82" s="71">
        <f>SUM(D83:D84)</f>
        <v>1104.5</v>
      </c>
      <c r="E82" s="71">
        <f>SUM(E83:E84)</f>
        <v>147.6</v>
      </c>
      <c r="F82" s="71">
        <f>SUM(F83:F84)</f>
        <v>147.6</v>
      </c>
      <c r="G82" s="103"/>
      <c r="H82" s="103"/>
    </row>
    <row r="83" spans="1:7" ht="39" customHeight="1">
      <c r="A83" s="24"/>
      <c r="B83" s="57" t="s">
        <v>88</v>
      </c>
      <c r="C83" s="35" t="s">
        <v>118</v>
      </c>
      <c r="D83" s="70">
        <f>87.5+1.1-0.2</f>
        <v>88.39999999999999</v>
      </c>
      <c r="E83" s="70">
        <v>147.6</v>
      </c>
      <c r="F83" s="70">
        <v>147.6</v>
      </c>
      <c r="G83" s="100"/>
    </row>
    <row r="84" spans="1:7" ht="44.25" customHeight="1">
      <c r="A84" s="24"/>
      <c r="B84" s="60" t="s">
        <v>35</v>
      </c>
      <c r="C84" s="35" t="s">
        <v>136</v>
      </c>
      <c r="D84" s="79">
        <f>1006.7+12.1-2.7</f>
        <v>1016.1</v>
      </c>
      <c r="E84" s="79">
        <v>0</v>
      </c>
      <c r="F84" s="79">
        <v>0</v>
      </c>
      <c r="G84" s="100"/>
    </row>
    <row r="85" spans="1:8" ht="23.25" customHeight="1">
      <c r="A85" s="24" t="s">
        <v>22</v>
      </c>
      <c r="B85" s="28" t="s">
        <v>13</v>
      </c>
      <c r="C85" s="29" t="s">
        <v>6</v>
      </c>
      <c r="D85" s="69">
        <f>D86+D88+D87</f>
        <v>1036.3</v>
      </c>
      <c r="E85" s="69">
        <f>E86+E88+E87</f>
        <v>0</v>
      </c>
      <c r="F85" s="69">
        <f>F86+F88+F87</f>
        <v>0</v>
      </c>
      <c r="G85" s="104"/>
      <c r="H85" s="104"/>
    </row>
    <row r="86" spans="1:8" ht="41.25" customHeight="1">
      <c r="A86" s="24"/>
      <c r="B86" s="75" t="s">
        <v>171</v>
      </c>
      <c r="C86" s="41" t="s">
        <v>96</v>
      </c>
      <c r="D86" s="81">
        <v>1000</v>
      </c>
      <c r="E86" s="82"/>
      <c r="F86" s="72"/>
      <c r="G86" s="104"/>
      <c r="H86" s="104"/>
    </row>
    <row r="87" spans="1:8" ht="51.75" customHeight="1">
      <c r="A87" s="24"/>
      <c r="B87" s="27" t="s">
        <v>174</v>
      </c>
      <c r="C87" s="41" t="s">
        <v>177</v>
      </c>
      <c r="D87" s="68">
        <f>36.3-10.6</f>
        <v>25.699999999999996</v>
      </c>
      <c r="E87" s="82"/>
      <c r="F87" s="72"/>
      <c r="G87" s="104"/>
      <c r="H87" s="104"/>
    </row>
    <row r="88" spans="1:7" ht="51" customHeight="1">
      <c r="A88" s="24"/>
      <c r="B88" s="27" t="s">
        <v>174</v>
      </c>
      <c r="C88" s="41" t="s">
        <v>173</v>
      </c>
      <c r="D88" s="68">
        <v>10.6</v>
      </c>
      <c r="E88" s="68"/>
      <c r="F88" s="68"/>
      <c r="G88" s="105"/>
    </row>
    <row r="89" spans="1:7" ht="18.75" customHeight="1">
      <c r="A89" s="24" t="s">
        <v>7</v>
      </c>
      <c r="B89" s="49" t="s">
        <v>82</v>
      </c>
      <c r="C89" s="76" t="s">
        <v>83</v>
      </c>
      <c r="D89" s="83">
        <f>D90</f>
        <v>53007.89999999998</v>
      </c>
      <c r="E89" s="84"/>
      <c r="F89" s="107"/>
      <c r="G89" s="93"/>
    </row>
    <row r="90" spans="1:7" ht="23.25" customHeight="1">
      <c r="A90" s="24"/>
      <c r="B90" s="27" t="s">
        <v>84</v>
      </c>
      <c r="C90" s="42" t="s">
        <v>85</v>
      </c>
      <c r="D90" s="85">
        <f>(71443.1+8912.9+599.4-66.7+3355+52653.6-2220+7776.3+400-40000+2666.1-6.3+11157.3+800+2957.2+9860.7)-15000-42794.2-19486.5</f>
        <v>53007.89999999998</v>
      </c>
      <c r="E90" s="85">
        <v>0</v>
      </c>
      <c r="F90" s="85">
        <v>0</v>
      </c>
      <c r="G90" s="106"/>
    </row>
    <row r="91" spans="1:6" ht="40.5" customHeight="1">
      <c r="A91" s="24" t="s">
        <v>8</v>
      </c>
      <c r="B91" s="50" t="s">
        <v>28</v>
      </c>
      <c r="C91" s="43" t="s">
        <v>79</v>
      </c>
      <c r="D91" s="79">
        <v>6.3</v>
      </c>
      <c r="E91" s="86">
        <v>0</v>
      </c>
      <c r="F91" s="86">
        <v>0</v>
      </c>
    </row>
    <row r="92" spans="1:6" ht="44.25" customHeight="1">
      <c r="A92" s="24" t="s">
        <v>86</v>
      </c>
      <c r="B92" s="50" t="s">
        <v>77</v>
      </c>
      <c r="C92" s="43" t="s">
        <v>78</v>
      </c>
      <c r="D92" s="79">
        <f>-(246.6+0.8)</f>
        <v>-247.4</v>
      </c>
      <c r="E92" s="86">
        <v>0</v>
      </c>
      <c r="F92" s="86">
        <v>0</v>
      </c>
    </row>
    <row r="94" ht="12.75">
      <c r="D94" s="15"/>
    </row>
    <row r="95" spans="1:6" ht="12.75">
      <c r="A95" s="12"/>
      <c r="B95" s="12"/>
      <c r="C95" s="12"/>
      <c r="D95" s="14"/>
      <c r="E95" s="16"/>
      <c r="F95" s="16"/>
    </row>
    <row r="96" spans="1:6" ht="12.75">
      <c r="A96" s="12"/>
      <c r="B96" s="12"/>
      <c r="C96" s="12"/>
      <c r="D96" s="12"/>
      <c r="E96" s="13"/>
      <c r="F96" s="13"/>
    </row>
    <row r="97" spans="1:6" ht="12.75">
      <c r="A97" s="12"/>
      <c r="B97" s="12"/>
      <c r="C97" s="12"/>
      <c r="D97" s="12"/>
      <c r="E97" s="13"/>
      <c r="F97" s="13"/>
    </row>
  </sheetData>
  <sheetProtection/>
  <mergeCells count="7">
    <mergeCell ref="C62:C63"/>
    <mergeCell ref="B18:B19"/>
    <mergeCell ref="B20:B21"/>
    <mergeCell ref="E1:F1"/>
    <mergeCell ref="D4:F4"/>
    <mergeCell ref="D3:F3"/>
    <mergeCell ref="B6:F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2018-12-17T09:36:38Z</cp:lastPrinted>
  <dcterms:created xsi:type="dcterms:W3CDTF">2008-10-30T07:18:08Z</dcterms:created>
  <dcterms:modified xsi:type="dcterms:W3CDTF">2018-12-18T13:05:10Z</dcterms:modified>
  <cp:category/>
  <cp:version/>
  <cp:contentType/>
  <cp:contentStatus/>
</cp:coreProperties>
</file>