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1495" windowHeight="8070" activeTab="0"/>
  </bookViews>
  <sheets>
    <sheet name="декабрь" sheetId="1" r:id="rId1"/>
  </sheets>
  <definedNames>
    <definedName name="_xlnm.Print_Area" localSheetId="0">'декабрь'!$A$1:$G$204</definedName>
  </definedNames>
  <calcPr fullCalcOnLoad="1"/>
</workbook>
</file>

<file path=xl/sharedStrings.xml><?xml version="1.0" encoding="utf-8"?>
<sst xmlns="http://schemas.openxmlformats.org/spreadsheetml/2006/main" count="210" uniqueCount="204">
  <si>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</si>
  <si>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</si>
  <si>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</si>
  <si>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</si>
  <si>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</si>
  <si>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</si>
  <si>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</si>
  <si>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</si>
  <si>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</si>
  <si>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</si>
  <si>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</si>
  <si>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</si>
  <si>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</si>
  <si>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</si>
  <si>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</si>
  <si>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</si>
  <si>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</si>
  <si>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</si>
  <si>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</si>
  <si>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</si>
  <si>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</si>
  <si>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</si>
  <si>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</si>
  <si>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</si>
  <si>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</si>
  <si>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</si>
  <si>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</si>
  <si>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</si>
  <si>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</si>
  <si>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</si>
  <si>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</si>
  <si>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</si>
  <si>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</si>
  <si>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</si>
  <si>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</si>
  <si>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</si>
  <si>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</si>
  <si>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</si>
  <si>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</si>
  <si>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000 2 18 04000 04 0000 180</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</si>
  <si>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</si>
  <si>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</si>
  <si>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</si>
  <si>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</si>
  <si>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</si>
  <si>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</si>
  <si>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000 2 02 29999 04 9206 151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</si>
  <si>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</si>
  <si>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000 2 02 25555 04 9257 151</t>
  </si>
  <si>
    <t>000 2 02 29999 04 9203 151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</si>
  <si>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</si>
  <si>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</si>
  <si>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</si>
  <si>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</si>
  <si>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</si>
  <si>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</si>
  <si>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</si>
  <si>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</si>
  <si>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Виды доходов</t>
  </si>
  <si>
    <t>(тыс. рублей)</t>
  </si>
  <si>
    <t>2019 год</t>
  </si>
  <si>
    <t>2020 год</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</si>
  <si>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</si>
  <si>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</si>
  <si>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</si>
  <si>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</si>
  <si>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</si>
  <si>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</si>
  <si>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</si>
  <si>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</si>
  <si>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</si>
  <si>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</si>
  <si>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</si>
  <si>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</si>
  <si>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</si>
  <si>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</si>
  <si>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</si>
  <si>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</si>
  <si>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</si>
  <si>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</si>
  <si>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</si>
  <si>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</si>
  <si>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</si>
  <si>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</si>
  <si>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</si>
  <si>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</si>
  <si>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</si>
  <si>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</si>
  <si>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</si>
  <si>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</si>
  <si>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</si>
  <si>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</si>
  <si>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</si>
  <si>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000 2 02 25497 04 9261 151</t>
  </si>
  <si>
    <t>000 2 02 25497 04 9511 151</t>
  </si>
  <si>
    <t>000 2 02 25555 04 9508 151</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</si>
  <si>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</si>
  <si>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</si>
  <si>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Прочие субсидии бюджетам  городских округов на развитие сети образовательных организаций, реализующих программы дошкольного образования (софинансирование капитальных вложений)</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</si>
  <si>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</si>
  <si>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</si>
  <si>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2021 год</t>
  </si>
  <si>
    <t xml:space="preserve"> Объем  безвозмездных поступлений  в бюджет города Кузнецка Пензенской области                                                                                                                               на 2019 год и на плановый период 2020 и 2021 годов </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</si>
  <si>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в сфере культуры)</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</si>
  <si>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</si>
  <si>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000 2 02 15000 00 0000 150</t>
  </si>
  <si>
    <t>000 2 02 15001 04 0000 150</t>
  </si>
  <si>
    <t>000 2 0215002 04 0000 150</t>
  </si>
  <si>
    <t>000 2 02 20000 00 0000 150</t>
  </si>
  <si>
    <t>000 2 02 29999 00 0000 150</t>
  </si>
  <si>
    <t>000 2 02 29999 040000 150</t>
  </si>
  <si>
    <t>000 2 02 29999 04 9205 150</t>
  </si>
  <si>
    <t>000 2 02 29999 04 9210 150</t>
  </si>
  <si>
    <t>000 2 02 29999 04 9224 150</t>
  </si>
  <si>
    <t>000 2 02 30000 00 0000 150</t>
  </si>
  <si>
    <t>000 2 02 30022 04 9390 150</t>
  </si>
  <si>
    <t>000 2 02 30 024 00 0 000 150</t>
  </si>
  <si>
    <t>000 2 02 30024 04 9301 150</t>
  </si>
  <si>
    <t>000 2 02 30024 04 9302 150</t>
  </si>
  <si>
    <t>000 2 02 30024 04 9303 150</t>
  </si>
  <si>
    <t>000 2 02 30024 04 9304 150</t>
  </si>
  <si>
    <t>000 2 02 30024 04 9305 150</t>
  </si>
  <si>
    <t>000 2 02 30024 04 9308 150</t>
  </si>
  <si>
    <t>000 2 02 30024 04 9309 150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</si>
  <si>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</si>
  <si>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</si>
  <si>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</si>
  <si>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</si>
  <si>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</si>
  <si>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</si>
  <si>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</si>
  <si>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</si>
  <si>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</si>
  <si>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</si>
  <si>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</si>
  <si>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</si>
  <si>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</si>
  <si>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</si>
  <si>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</si>
  <si>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000 2 0230024 04 9384 150</t>
  </si>
  <si>
    <t>000 2 02 30024 04 9385 150</t>
  </si>
  <si>
    <t>000 2 02 30024 04 9386 150</t>
  </si>
  <si>
    <t>000 2 0230024 04 9387 150</t>
  </si>
  <si>
    <t>000 2 0230024 04 9389 150</t>
  </si>
  <si>
    <t>000 2 0230024 04 9393 150</t>
  </si>
  <si>
    <t>000 2 02 30024 04 9394 150</t>
  </si>
  <si>
    <t>000 2 02 30024 04 9396 150</t>
  </si>
  <si>
    <t>000 2 0230024 04 9398 150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</si>
  <si>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</si>
  <si>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</si>
  <si>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</si>
  <si>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</si>
  <si>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</si>
  <si>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</si>
  <si>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</si>
  <si>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</si>
  <si>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</si>
  <si>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000 2 02 35120 04 9607 150</t>
  </si>
  <si>
    <t>000 2 02 35137 00 0000 150</t>
  </si>
  <si>
    <t>000 2 02 35137 04 9606 150</t>
  </si>
  <si>
    <t>000 2 02 35380 00 0000 150</t>
  </si>
  <si>
    <t>000 2 02 35380 04 9608 150</t>
  </si>
  <si>
    <t>000 2 02 35462 00 0000 150</t>
  </si>
  <si>
    <t>000 2 02 35462 04 9331 150</t>
  </si>
  <si>
    <t>000 2 02 35462 04 9605 150</t>
  </si>
  <si>
    <t>000 2 02 35573 04 0000 150</t>
  </si>
  <si>
    <t>000 2 02 04000 00 0000 150</t>
  </si>
  <si>
    <t>000 2 19 60010 04 0000 150</t>
  </si>
  <si>
    <t>000 2 02 35573 04 9609 150</t>
  </si>
  <si>
    <t>000 2 02 29999 04 9252 150</t>
  </si>
  <si>
    <t>000 2 02 29999 04 9290 150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</si>
  <si>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среды(благоустройство дворовых территорий)</t>
  </si>
  <si>
    <t>Субсидии бюджетам городских округов на реализацию программ формирования современной городской среды (благоустройство общественных пространств)</t>
  </si>
  <si>
    <t>000 2 02 25555 04 9286 151</t>
  </si>
  <si>
    <t>000 2 02 25555 04 9525 151</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</si>
  <si>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</si>
  <si>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Субсидии бюджетам городских округов на обеспечение мероприятий по переселению граждан из аварийного жилищного фонда за счет средств фонда реформирования ЖКХ</t>
  </si>
  <si>
    <t>000 0 02 20302 04 0000 150</t>
  </si>
  <si>
    <t>Прочие субсидии бюджетам городских округов на проведение мероприятий по антитеррористической защищенности объектов муниципальных образовательных организаций</t>
  </si>
  <si>
    <t>000 2 02 29999 04 9225 150</t>
  </si>
  <si>
    <t>000 2 02 20299 04 0000 150</t>
  </si>
  <si>
    <t>Прочие субсидии бюджетам городских округов на развитие сети образовательных организаций, реализующих программы дошкольного образования</t>
  </si>
  <si>
    <t>000 2 02 29999 04 9256 151</t>
  </si>
  <si>
    <t>Субсидии бюджетам городских округов на проведение комплексных кадастровых работ</t>
  </si>
  <si>
    <t>000.2 02 25511 04 9236 150</t>
  </si>
  <si>
    <t>000.2 02 25511 04 9520  150</t>
  </si>
  <si>
    <t>Приложение  № 3</t>
  </si>
  <si>
    <t>Прочие субсидии бюджетам городских округов на прочие расходы по созданию дополнительных мест для детей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</si>
  <si>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000 2 02 29999 04 9280 151</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</si>
  <si>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на софинансирование средств федерального бюджета</t>
  </si>
  <si>
    <t>000.2 02 45159 04 9470 150</t>
  </si>
  <si>
    <t>Прочие межбюджетные трансферты, передаваемые бюджетам городских округов из резервного фонда Правительства Пензенской области</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</si>
  <si>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</si>
  <si>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комплектование книжных фондов муниципальных общедоступных библиотек и государственных центральных библиотек субъектов Российской Федерации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</si>
  <si>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</si>
  <si>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</si>
  <si>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000 2 02 45550 04 0000 150</t>
  </si>
  <si>
    <t>000 2 0249999 04 9709 150</t>
  </si>
  <si>
    <t>000 2 0249999 04 9465 150</t>
  </si>
  <si>
    <t>000 2 0249999 04 9474 150</t>
  </si>
  <si>
    <t>000 2 0249999 04 9453 150</t>
  </si>
  <si>
    <t>000 2 0249999 04 9478 150</t>
  </si>
  <si>
    <t>Межбюджетные трансферты, передаваемые бюджетам городских округов за достижение показателей деятельности органов исполнительной власти субъектов Российской Федерации</t>
  </si>
  <si>
    <t>от 26.12.2019 №45-4/7</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</si>
</sst>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82">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6" fillId="0" borderId="13" xfId="81" applyNumberFormat="1" applyFont="1" applyBorder="1" applyAlignment="1">
      <alignment vertical="center"/>
    </xf>
    <xf numFmtId="176" fontId="17"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6" fontId="15" fillId="0" borderId="13" xfId="81" applyNumberFormat="1" applyFont="1" applyBorder="1" applyAlignment="1" applyProtection="1">
      <alignment horizontal="left" vertical="center" wrapText="1"/>
      <protection/>
    </xf>
    <xf numFmtId="176" fontId="7" fillId="0" borderId="13" xfId="81" applyNumberFormat="1" applyFont="1" applyFill="1" applyBorder="1" applyAlignment="1">
      <alignment horizontal="center" vertical="center"/>
    </xf>
    <xf numFmtId="176" fontId="7" fillId="39"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0" xfId="0" applyFont="1" applyFill="1" applyAlignment="1">
      <alignment vertical="center"/>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0" fontId="0" fillId="0" borderId="0" xfId="0" applyAlignment="1">
      <alignment horizontal="center" vertical="center"/>
    </xf>
    <xf numFmtId="0" fontId="0" fillId="0" borderId="0" xfId="0" applyBorder="1" applyAlignment="1">
      <alignment horizontal="center" vertical="center"/>
    </xf>
    <xf numFmtId="176" fontId="7" fillId="39" borderId="12" xfId="81" applyNumberFormat="1" applyFont="1" applyFill="1" applyBorder="1" applyAlignment="1">
      <alignment horizontal="center" vertical="center"/>
    </xf>
    <xf numFmtId="176" fontId="7" fillId="39" borderId="12" xfId="81" applyNumberFormat="1" applyFont="1" applyFill="1" applyBorder="1" applyAlignment="1" applyProtection="1">
      <alignment vertical="center" wrapText="1"/>
      <protection/>
    </xf>
    <xf numFmtId="176" fontId="7" fillId="34" borderId="12" xfId="81" applyNumberFormat="1" applyFont="1" applyFill="1" applyBorder="1" applyAlignment="1">
      <alignment vertical="center"/>
    </xf>
    <xf numFmtId="0" fontId="0" fillId="0" borderId="0" xfId="0" applyAlignment="1">
      <alignment vertical="center"/>
    </xf>
    <xf numFmtId="0" fontId="9" fillId="0" borderId="13" xfId="0" applyFont="1" applyFill="1" applyBorder="1" applyAlignment="1">
      <alignment vertical="center"/>
    </xf>
    <xf numFmtId="0" fontId="12" fillId="39" borderId="13" xfId="0" applyFont="1" applyFill="1" applyBorder="1" applyAlignment="1">
      <alignment vertical="center"/>
    </xf>
    <xf numFmtId="0" fontId="9" fillId="0" borderId="13" xfId="0" applyFont="1" applyFill="1" applyBorder="1" applyAlignment="1">
      <alignment vertical="top" wrapText="1"/>
    </xf>
    <xf numFmtId="49" fontId="9" fillId="0" borderId="13" xfId="0" applyNumberFormat="1" applyFont="1" applyBorder="1" applyAlignment="1" applyProtection="1">
      <alignment horizontal="center" vertical="center" wrapText="1"/>
      <protection/>
    </xf>
    <xf numFmtId="49" fontId="9" fillId="0" borderId="19" xfId="0" applyNumberFormat="1" applyFont="1" applyFill="1" applyBorder="1" applyAlignment="1">
      <alignment horizontal="center" vertical="center" wrapText="1"/>
    </xf>
    <xf numFmtId="49" fontId="12" fillId="39" borderId="13" xfId="0" applyNumberFormat="1" applyFont="1" applyFill="1" applyBorder="1" applyAlignment="1">
      <alignment horizontal="center" vertical="center" wrapText="1"/>
    </xf>
    <xf numFmtId="0" fontId="0" fillId="0" borderId="0" xfId="0" applyFont="1" applyBorder="1" applyAlignment="1">
      <alignment horizontal="right" wrapText="1"/>
    </xf>
    <xf numFmtId="49" fontId="9" fillId="0" borderId="13" xfId="0" applyNumberFormat="1" applyFont="1" applyBorder="1" applyAlignment="1" applyProtection="1">
      <alignment horizontal="left" vertical="top" wrapText="1"/>
      <protection/>
    </xf>
    <xf numFmtId="0" fontId="0" fillId="0" borderId="20" xfId="0" applyFont="1" applyBorder="1" applyAlignment="1">
      <alignment vertical="top" wrapText="1"/>
    </xf>
    <xf numFmtId="0" fontId="9" fillId="0" borderId="0" xfId="0" applyFont="1" applyAlignment="1">
      <alignment horizontal="right" vertical="top" wrapText="1"/>
    </xf>
    <xf numFmtId="0" fontId="11" fillId="0" borderId="12" xfId="0" applyFont="1" applyFill="1" applyBorder="1" applyAlignment="1">
      <alignment horizontal="center" vertical="top" wrapText="1"/>
    </xf>
    <xf numFmtId="0" fontId="9" fillId="0" borderId="12" xfId="0" applyFont="1" applyFill="1" applyBorder="1" applyAlignment="1">
      <alignment horizontal="center" vertical="top"/>
    </xf>
    <xf numFmtId="177" fontId="7" fillId="39" borderId="12" xfId="81" applyNumberFormat="1" applyFont="1" applyFill="1" applyBorder="1" applyAlignment="1">
      <alignment vertical="center"/>
    </xf>
    <xf numFmtId="177" fontId="7" fillId="34" borderId="12" xfId="81" applyNumberFormat="1" applyFont="1" applyFill="1" applyBorder="1" applyAlignment="1">
      <alignment vertical="center"/>
    </xf>
    <xf numFmtId="177" fontId="9" fillId="0" borderId="12" xfId="81" applyNumberFormat="1" applyFont="1" applyFill="1" applyBorder="1" applyAlignment="1" applyProtection="1">
      <alignment vertical="center" wrapText="1"/>
      <protection/>
    </xf>
    <xf numFmtId="176" fontId="7" fillId="0" borderId="12" xfId="81" applyNumberFormat="1" applyFont="1" applyFill="1" applyBorder="1" applyAlignment="1">
      <alignment vertical="center"/>
    </xf>
    <xf numFmtId="176" fontId="16" fillId="39" borderId="12" xfId="81" applyNumberFormat="1" applyFont="1" applyFill="1" applyBorder="1" applyAlignment="1">
      <alignment horizontal="center" vertical="center"/>
    </xf>
    <xf numFmtId="176" fontId="7" fillId="0" borderId="12" xfId="81" applyNumberFormat="1" applyFont="1" applyFill="1" applyBorder="1" applyAlignment="1">
      <alignment horizontal="center" vertical="center"/>
    </xf>
    <xf numFmtId="176" fontId="15" fillId="0" borderId="12" xfId="81" applyNumberFormat="1" applyFont="1" applyBorder="1" applyAlignment="1" applyProtection="1">
      <alignment horizontal="left" vertical="center" wrapText="1"/>
      <protection/>
    </xf>
    <xf numFmtId="176" fontId="9" fillId="0" borderId="12" xfId="81" applyNumberFormat="1" applyFont="1" applyBorder="1" applyAlignment="1" applyProtection="1">
      <alignment vertical="center" wrapText="1"/>
      <protection/>
    </xf>
    <xf numFmtId="176" fontId="7" fillId="39" borderId="12" xfId="81" applyNumberFormat="1" applyFont="1" applyFill="1" applyBorder="1" applyAlignment="1">
      <alignment vertical="center"/>
    </xf>
    <xf numFmtId="176" fontId="9" fillId="0" borderId="12" xfId="81" applyNumberFormat="1" applyFont="1" applyFill="1" applyBorder="1" applyAlignment="1">
      <alignment vertical="center"/>
    </xf>
    <xf numFmtId="176" fontId="9" fillId="0" borderId="12" xfId="81" applyNumberFormat="1" applyFont="1" applyFill="1" applyBorder="1" applyAlignment="1" applyProtection="1">
      <alignment vertical="center" wrapText="1"/>
      <protection/>
    </xf>
    <xf numFmtId="176" fontId="9" fillId="0" borderId="21" xfId="81" applyNumberFormat="1" applyFont="1" applyFill="1" applyBorder="1" applyAlignment="1" applyProtection="1">
      <alignment vertical="center" wrapText="1"/>
      <protection/>
    </xf>
    <xf numFmtId="0" fontId="12" fillId="39" borderId="12" xfId="0" applyFont="1" applyFill="1" applyBorder="1" applyAlignment="1">
      <alignment vertical="center"/>
    </xf>
    <xf numFmtId="176" fontId="16" fillId="0" borderId="12" xfId="81" applyNumberFormat="1" applyFont="1" applyBorder="1" applyAlignment="1">
      <alignment vertical="center"/>
    </xf>
    <xf numFmtId="176" fontId="17" fillId="39" borderId="12" xfId="81" applyNumberFormat="1" applyFont="1" applyFill="1" applyBorder="1" applyAlignment="1">
      <alignment vertical="center"/>
    </xf>
    <xf numFmtId="176" fontId="9" fillId="0" borderId="12" xfId="81" applyNumberFormat="1" applyFont="1" applyBorder="1" applyAlignment="1">
      <alignment vertical="center"/>
    </xf>
    <xf numFmtId="176" fontId="18" fillId="0" borderId="12" xfId="81" applyNumberFormat="1" applyFont="1" applyBorder="1" applyAlignment="1" applyProtection="1">
      <alignment vertical="center" wrapText="1"/>
      <protection/>
    </xf>
    <xf numFmtId="0" fontId="9" fillId="0" borderId="0" xfId="0" applyFont="1" applyBorder="1" applyAlignment="1">
      <alignment horizontal="right" vertical="top"/>
    </xf>
    <xf numFmtId="0" fontId="0" fillId="0" borderId="0" xfId="0" applyBorder="1" applyAlignment="1">
      <alignment vertical="center"/>
    </xf>
    <xf numFmtId="0" fontId="9" fillId="0" borderId="0" xfId="0" applyFont="1" applyBorder="1" applyAlignment="1">
      <alignment vertical="top"/>
    </xf>
    <xf numFmtId="0" fontId="0" fillId="0" borderId="0" xfId="0" applyBorder="1" applyAlignment="1">
      <alignment horizontal="center" vertical="center" wrapText="1"/>
    </xf>
    <xf numFmtId="17" fontId="11" fillId="0" borderId="0" xfId="0" applyNumberFormat="1" applyFont="1" applyFill="1" applyBorder="1" applyAlignment="1">
      <alignment horizontal="center" vertical="top" wrapText="1"/>
    </xf>
    <xf numFmtId="0" fontId="11" fillId="0" borderId="0" xfId="0" applyFont="1" applyFill="1" applyBorder="1" applyAlignment="1">
      <alignment horizontal="center" vertical="top" wrapText="1"/>
    </xf>
    <xf numFmtId="0" fontId="19" fillId="0" borderId="0" xfId="0" applyFont="1" applyFill="1" applyBorder="1" applyAlignment="1">
      <alignment horizontal="center" vertical="center" wrapText="1"/>
    </xf>
    <xf numFmtId="0" fontId="9" fillId="0" borderId="0" xfId="0" applyFont="1" applyFill="1" applyBorder="1" applyAlignment="1">
      <alignment horizontal="center" vertical="top"/>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9"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horizontal="center" vertical="center"/>
    </xf>
    <xf numFmtId="176" fontId="7" fillId="34" borderId="0" xfId="81" applyNumberFormat="1" applyFont="1" applyFill="1" applyBorder="1" applyAlignment="1">
      <alignment vertical="center"/>
    </xf>
    <xf numFmtId="176" fontId="9" fillId="34"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6" fillId="39" borderId="0" xfId="81" applyNumberFormat="1" applyFont="1" applyFill="1" applyBorder="1" applyAlignment="1">
      <alignment vertical="center"/>
    </xf>
    <xf numFmtId="176" fontId="16" fillId="39" borderId="0" xfId="81" applyNumberFormat="1" applyFont="1" applyFill="1" applyBorder="1" applyAlignment="1">
      <alignment horizontal="center"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6" fillId="0" borderId="0" xfId="81" applyNumberFormat="1" applyFont="1" applyFill="1" applyBorder="1" applyAlignment="1">
      <alignment horizontal="center" vertical="center"/>
    </xf>
    <xf numFmtId="176" fontId="15" fillId="0" borderId="0" xfId="81" applyNumberFormat="1" applyFont="1" applyBorder="1" applyAlignment="1" applyProtection="1">
      <alignment horizontal="left" vertical="center" wrapText="1"/>
      <protection/>
    </xf>
    <xf numFmtId="176" fontId="9" fillId="0" borderId="0" xfId="81" applyNumberFormat="1" applyFont="1" applyBorder="1" applyAlignment="1" applyProtection="1">
      <alignment vertical="center" wrapText="1"/>
      <protection/>
    </xf>
    <xf numFmtId="176" fontId="7" fillId="39" borderId="0" xfId="81" applyNumberFormat="1" applyFont="1" applyFill="1" applyBorder="1" applyAlignment="1">
      <alignment vertical="center"/>
    </xf>
    <xf numFmtId="176" fontId="9" fillId="0" borderId="0" xfId="81" applyNumberFormat="1" applyFont="1" applyFill="1" applyBorder="1" applyAlignment="1">
      <alignment vertical="center"/>
    </xf>
    <xf numFmtId="176" fontId="9"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0" fontId="0" fillId="0" borderId="0" xfId="0" applyFill="1" applyBorder="1" applyAlignment="1">
      <alignment horizontal="center" vertical="center"/>
    </xf>
    <xf numFmtId="176" fontId="16" fillId="39" borderId="0" xfId="81" applyNumberFormat="1" applyFont="1" applyFill="1" applyBorder="1" applyAlignment="1" applyProtection="1">
      <alignment vertical="center" wrapText="1"/>
      <protection/>
    </xf>
    <xf numFmtId="0" fontId="12" fillId="39" borderId="0" xfId="0" applyFont="1" applyFill="1" applyBorder="1" applyAlignment="1">
      <alignment vertical="center"/>
    </xf>
    <xf numFmtId="0" fontId="9" fillId="39" borderId="0" xfId="0" applyFont="1" applyFill="1" applyBorder="1" applyAlignment="1">
      <alignment vertical="center"/>
    </xf>
    <xf numFmtId="176" fontId="20" fillId="34" borderId="0" xfId="81" applyNumberFormat="1" applyFont="1" applyFill="1" applyBorder="1" applyAlignment="1">
      <alignment vertical="center"/>
    </xf>
    <xf numFmtId="176" fontId="20" fillId="0" borderId="0" xfId="81" applyNumberFormat="1" applyFont="1" applyBorder="1" applyAlignment="1">
      <alignment horizontal="center" vertical="center"/>
    </xf>
    <xf numFmtId="176" fontId="16" fillId="0" borderId="0" xfId="81" applyNumberFormat="1" applyFont="1" applyBorder="1" applyAlignment="1">
      <alignment vertical="center"/>
    </xf>
    <xf numFmtId="176" fontId="16" fillId="0" borderId="0" xfId="81" applyNumberFormat="1" applyFont="1" applyBorder="1" applyAlignment="1">
      <alignment horizontal="center" vertical="center"/>
    </xf>
    <xf numFmtId="176" fontId="17" fillId="39" borderId="0" xfId="81" applyNumberFormat="1" applyFont="1" applyFill="1" applyBorder="1" applyAlignment="1">
      <alignment vertical="center"/>
    </xf>
    <xf numFmtId="0" fontId="0" fillId="39" borderId="0" xfId="0" applyFill="1" applyBorder="1" applyAlignment="1">
      <alignment horizontal="center" vertical="center"/>
    </xf>
    <xf numFmtId="0" fontId="0" fillId="39" borderId="0" xfId="0" applyFill="1" applyBorder="1" applyAlignment="1">
      <alignment vertical="center"/>
    </xf>
    <xf numFmtId="176" fontId="9" fillId="0" borderId="0" xfId="81" applyNumberFormat="1" applyFont="1" applyFill="1" applyBorder="1" applyAlignment="1">
      <alignment horizontal="center" vertical="center"/>
    </xf>
    <xf numFmtId="176" fontId="9" fillId="0" borderId="0" xfId="81" applyNumberFormat="1" applyFont="1" applyBorder="1" applyAlignment="1">
      <alignment vertical="center"/>
    </xf>
    <xf numFmtId="176" fontId="18" fillId="0" borderId="0" xfId="81" applyNumberFormat="1" applyFont="1" applyBorder="1" applyAlignment="1" applyProtection="1">
      <alignment vertical="center" wrapText="1"/>
      <protection/>
    </xf>
    <xf numFmtId="176" fontId="9" fillId="41" borderId="13" xfId="81" applyNumberFormat="1" applyFont="1" applyFill="1" applyBorder="1" applyAlignment="1" applyProtection="1">
      <alignment vertical="center" wrapText="1"/>
      <protection/>
    </xf>
    <xf numFmtId="0" fontId="9" fillId="0" borderId="16" xfId="0" applyNumberFormat="1" applyFont="1" applyFill="1" applyBorder="1" applyAlignment="1">
      <alignment vertical="top" wrapText="1"/>
    </xf>
    <xf numFmtId="0" fontId="0" fillId="0" borderId="20" xfId="0" applyFont="1" applyBorder="1" applyAlignment="1">
      <alignment vertical="top" wrapText="1"/>
    </xf>
    <xf numFmtId="0" fontId="9" fillId="0" borderId="22" xfId="0" applyFont="1" applyFill="1" applyBorder="1" applyAlignment="1">
      <alignment vertical="center" wrapText="1"/>
    </xf>
    <xf numFmtId="0" fontId="0" fillId="0" borderId="23" xfId="0" applyBorder="1" applyAlignment="1">
      <alignment vertical="center" wrapText="1"/>
    </xf>
    <xf numFmtId="0" fontId="9" fillId="0" borderId="16" xfId="0" applyFont="1" applyBorder="1" applyAlignment="1">
      <alignment vertical="center" wrapText="1"/>
    </xf>
    <xf numFmtId="0" fontId="0" fillId="0" borderId="20" xfId="0" applyBorder="1" applyAlignment="1">
      <alignment vertical="center" wrapText="1"/>
    </xf>
    <xf numFmtId="0" fontId="9" fillId="0" borderId="22" xfId="0" applyFont="1" applyBorder="1" applyAlignment="1">
      <alignment vertical="top" wrapText="1"/>
    </xf>
    <xf numFmtId="0" fontId="9" fillId="0" borderId="23" xfId="0" applyFont="1" applyBorder="1" applyAlignment="1">
      <alignment vertical="top" wrapText="1"/>
    </xf>
    <xf numFmtId="0" fontId="9" fillId="0" borderId="13" xfId="0" applyFont="1" applyBorder="1" applyAlignment="1">
      <alignment vertical="center" wrapText="1"/>
    </xf>
    <xf numFmtId="49" fontId="9" fillId="0" borderId="16" xfId="0" applyNumberFormat="1" applyFont="1" applyFill="1" applyBorder="1" applyAlignment="1">
      <alignment horizontal="center" vertical="center" wrapText="1"/>
    </xf>
    <xf numFmtId="49" fontId="9" fillId="0" borderId="24" xfId="0" applyNumberFormat="1" applyFont="1" applyFill="1" applyBorder="1" applyAlignment="1">
      <alignment horizontal="center" vertical="center" wrapText="1"/>
    </xf>
    <xf numFmtId="0" fontId="0" fillId="0" borderId="24" xfId="0" applyBorder="1" applyAlignment="1">
      <alignment horizontal="center" vertical="center" wrapText="1"/>
    </xf>
    <xf numFmtId="0" fontId="0" fillId="0" borderId="20" xfId="0" applyBorder="1" applyAlignment="1">
      <alignment horizontal="center" vertical="center" wrapText="1"/>
    </xf>
    <xf numFmtId="0" fontId="9" fillId="0" borderId="16" xfId="0" applyFont="1" applyFill="1" applyBorder="1" applyAlignment="1">
      <alignment vertical="top" wrapText="1"/>
    </xf>
    <xf numFmtId="0" fontId="9" fillId="0" borderId="20" xfId="0" applyFont="1" applyFill="1" applyBorder="1" applyAlignment="1">
      <alignment vertical="top" wrapText="1"/>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M167"/>
  <sheetViews>
    <sheetView tabSelected="1" view="pageBreakPreview" zoomScaleSheetLayoutView="100" zoomScalePageLayoutView="0" workbookViewId="0" topLeftCell="A1">
      <pane xSplit="6" ySplit="14" topLeftCell="G112" activePane="bottomRight" state="frozen"/>
      <selection pane="topLeft" activeCell="A1" sqref="A1"/>
      <selection pane="topRight" activeCell="G1" sqref="G1"/>
      <selection pane="bottomLeft" activeCell="A14" sqref="A14"/>
      <selection pane="bottomRight" activeCell="B1" sqref="B1:G113"/>
    </sheetView>
  </sheetViews>
  <sheetFormatPr defaultColWidth="9.00390625" defaultRowHeight="12.75"/>
  <cols>
    <col min="1" max="1" width="5.75390625" style="0" customWidth="1"/>
    <col min="2" max="2" width="6.00390625" style="7" customWidth="1"/>
    <col min="3" max="3" width="64.625" style="7" customWidth="1"/>
    <col min="4" max="4" width="24.375" style="7" customWidth="1"/>
    <col min="5" max="5" width="19.00390625" style="7" customWidth="1"/>
    <col min="6" max="6" width="18.875" style="0" customWidth="1"/>
    <col min="7" max="7" width="19.125" style="0" customWidth="1"/>
    <col min="8" max="8" width="15.25390625" style="0" customWidth="1"/>
    <col min="9" max="9" width="8.25390625" style="0" customWidth="1"/>
    <col min="10" max="10" width="15.875" style="81" customWidth="1"/>
    <col min="11" max="11" width="16.00390625" style="81" customWidth="1"/>
    <col min="12" max="12" width="17.00390625" style="86" customWidth="1"/>
  </cols>
  <sheetData>
    <row r="1" spans="5:9" ht="12.75">
      <c r="E1" s="17"/>
      <c r="F1" s="177" t="s">
        <v>186</v>
      </c>
      <c r="G1" s="177"/>
      <c r="H1" s="18"/>
      <c r="I1" s="18"/>
    </row>
    <row r="2" spans="5:12" ht="12.75">
      <c r="E2" s="17"/>
      <c r="F2" s="19" t="s">
        <v>100</v>
      </c>
      <c r="G2" s="18" t="s">
        <v>30</v>
      </c>
      <c r="H2" s="116"/>
      <c r="I2" s="116"/>
      <c r="J2" s="82"/>
      <c r="K2" s="82"/>
      <c r="L2" s="117"/>
    </row>
    <row r="3" spans="5:12" ht="15.75" customHeight="1">
      <c r="E3" s="178" t="s">
        <v>91</v>
      </c>
      <c r="F3" s="179"/>
      <c r="G3" s="179"/>
      <c r="H3" s="118"/>
      <c r="I3" s="118"/>
      <c r="J3" s="82"/>
      <c r="K3" s="82"/>
      <c r="L3" s="117"/>
    </row>
    <row r="4" spans="5:12" ht="15.75" customHeight="1">
      <c r="E4" s="96"/>
      <c r="F4" s="17"/>
      <c r="G4" s="17" t="s">
        <v>203</v>
      </c>
      <c r="H4" s="118"/>
      <c r="I4" s="118"/>
      <c r="J4" s="82"/>
      <c r="K4" s="82"/>
      <c r="L4" s="117"/>
    </row>
    <row r="5" spans="5:12" ht="18" customHeight="1">
      <c r="E5" s="177"/>
      <c r="F5" s="177"/>
      <c r="G5" s="177"/>
      <c r="H5" s="116"/>
      <c r="I5" s="116"/>
      <c r="J5" s="82"/>
      <c r="K5" s="82"/>
      <c r="L5" s="117"/>
    </row>
    <row r="6" spans="8:12" ht="1.5" customHeight="1" hidden="1">
      <c r="H6" s="13"/>
      <c r="I6" s="13"/>
      <c r="J6" s="82"/>
      <c r="K6" s="82"/>
      <c r="L6" s="117"/>
    </row>
    <row r="7" spans="3:12" ht="33" customHeight="1">
      <c r="C7" s="180" t="s">
        <v>102</v>
      </c>
      <c r="D7" s="181"/>
      <c r="E7" s="181"/>
      <c r="F7" s="181"/>
      <c r="G7" s="181"/>
      <c r="H7" s="11"/>
      <c r="I7" s="11"/>
      <c r="J7" s="82"/>
      <c r="K7" s="82"/>
      <c r="L7" s="117"/>
    </row>
    <row r="8" spans="3:12" ht="33" customHeight="1">
      <c r="C8" s="9"/>
      <c r="D8" s="11"/>
      <c r="E8" s="10"/>
      <c r="F8" s="11"/>
      <c r="G8" s="21" t="s">
        <v>59</v>
      </c>
      <c r="H8" s="93"/>
      <c r="I8" s="21"/>
      <c r="J8" s="119"/>
      <c r="K8" s="82"/>
      <c r="L8" s="117"/>
    </row>
    <row r="9" spans="2:12" ht="23.25" customHeight="1">
      <c r="B9" s="8"/>
      <c r="C9" s="22" t="s">
        <v>58</v>
      </c>
      <c r="D9" s="20" t="s">
        <v>5</v>
      </c>
      <c r="E9" s="23" t="s">
        <v>60</v>
      </c>
      <c r="F9" s="23" t="s">
        <v>61</v>
      </c>
      <c r="G9" s="97" t="s">
        <v>101</v>
      </c>
      <c r="H9" s="120"/>
      <c r="I9" s="121"/>
      <c r="J9" s="82"/>
      <c r="K9" s="82"/>
      <c r="L9" s="122"/>
    </row>
    <row r="10" spans="2:12" ht="12" customHeight="1">
      <c r="B10" s="8"/>
      <c r="C10" s="4">
        <v>1</v>
      </c>
      <c r="D10" s="1">
        <v>2</v>
      </c>
      <c r="E10" s="2">
        <v>3</v>
      </c>
      <c r="F10" s="2">
        <v>4</v>
      </c>
      <c r="G10" s="98">
        <v>5</v>
      </c>
      <c r="H10" s="123"/>
      <c r="I10" s="123"/>
      <c r="J10" s="82"/>
      <c r="K10" s="82"/>
      <c r="L10" s="117"/>
    </row>
    <row r="11" spans="2:12" ht="25.5" customHeight="1">
      <c r="B11" s="24" t="s">
        <v>9</v>
      </c>
      <c r="C11" s="5" t="s">
        <v>13</v>
      </c>
      <c r="D11" s="3" t="s">
        <v>14</v>
      </c>
      <c r="E11" s="28">
        <f>E12+E108+E109+E106</f>
        <v>1548758</v>
      </c>
      <c r="F11" s="28">
        <f>F12+F108+F109</f>
        <v>1198939.2</v>
      </c>
      <c r="G11" s="99">
        <f>G12+G108+G109</f>
        <v>1182826.1999999997</v>
      </c>
      <c r="H11" s="124"/>
      <c r="I11" s="124"/>
      <c r="J11" s="124"/>
      <c r="K11" s="124"/>
      <c r="L11" s="124"/>
    </row>
    <row r="12" spans="2:12" ht="36.75" customHeight="1">
      <c r="B12" s="24" t="s">
        <v>10</v>
      </c>
      <c r="C12" s="6" t="s">
        <v>23</v>
      </c>
      <c r="D12" s="3" t="s">
        <v>22</v>
      </c>
      <c r="E12" s="28">
        <f>E13+E17+E42+E98</f>
        <v>1452328.5</v>
      </c>
      <c r="F12" s="28">
        <f>F13+F17+F42+F98</f>
        <v>1198939.2</v>
      </c>
      <c r="G12" s="99">
        <f>G13+G17+G42+G98</f>
        <v>1182826.1999999997</v>
      </c>
      <c r="H12" s="124"/>
      <c r="I12" s="124"/>
      <c r="J12" s="124"/>
      <c r="K12" s="124"/>
      <c r="L12" s="124"/>
    </row>
    <row r="13" spans="2:12" ht="28.5" customHeight="1">
      <c r="B13" s="24" t="s">
        <v>18</v>
      </c>
      <c r="C13" s="36" t="s">
        <v>15</v>
      </c>
      <c r="D13" s="37" t="s">
        <v>105</v>
      </c>
      <c r="E13" s="29">
        <f>E14+E16+E15</f>
        <v>137263.1</v>
      </c>
      <c r="F13" s="29">
        <f>F14+F16+F15</f>
        <v>90909.5</v>
      </c>
      <c r="G13" s="100">
        <f>G14+G16+G15</f>
        <v>96988.4</v>
      </c>
      <c r="H13" s="125"/>
      <c r="I13" s="126"/>
      <c r="J13" s="125"/>
      <c r="K13" s="125"/>
      <c r="L13" s="125"/>
    </row>
    <row r="14" spans="2:12" ht="30.75" customHeight="1">
      <c r="B14" s="24"/>
      <c r="C14" s="38" t="s">
        <v>24</v>
      </c>
      <c r="D14" s="39" t="s">
        <v>106</v>
      </c>
      <c r="E14" s="74">
        <f>75935.1-4950.8</f>
        <v>70984.3</v>
      </c>
      <c r="F14" s="74">
        <v>64550</v>
      </c>
      <c r="G14" s="101">
        <v>69788.7</v>
      </c>
      <c r="H14" s="82"/>
      <c r="I14" s="127"/>
      <c r="J14" s="82"/>
      <c r="K14" s="82"/>
      <c r="L14" s="117"/>
    </row>
    <row r="15" spans="2:12" ht="30.75" customHeight="1">
      <c r="B15" s="24"/>
      <c r="C15" s="38" t="s">
        <v>24</v>
      </c>
      <c r="D15" s="39" t="s">
        <v>106</v>
      </c>
      <c r="E15" s="74">
        <v>23082</v>
      </c>
      <c r="F15" s="74">
        <v>21004.6</v>
      </c>
      <c r="G15" s="101">
        <v>21844.8</v>
      </c>
      <c r="H15" s="82"/>
      <c r="I15" s="127"/>
      <c r="J15" s="82"/>
      <c r="K15" s="82"/>
      <c r="L15" s="117"/>
    </row>
    <row r="16" spans="2:12" ht="30" customHeight="1">
      <c r="B16" s="24"/>
      <c r="C16" s="38" t="s">
        <v>31</v>
      </c>
      <c r="D16" s="39" t="s">
        <v>107</v>
      </c>
      <c r="E16" s="74">
        <f>23160.8+5000+1246.7+13789.3</f>
        <v>43196.8</v>
      </c>
      <c r="F16" s="74">
        <v>5354.9</v>
      </c>
      <c r="G16" s="101">
        <v>5354.9</v>
      </c>
      <c r="H16" s="82"/>
      <c r="I16" s="127"/>
      <c r="J16" s="82"/>
      <c r="K16" s="82"/>
      <c r="L16" s="117"/>
    </row>
    <row r="17" spans="2:12" ht="38.25" customHeight="1">
      <c r="B17" s="24" t="s">
        <v>19</v>
      </c>
      <c r="C17" s="36" t="s">
        <v>80</v>
      </c>
      <c r="D17" s="40" t="s">
        <v>108</v>
      </c>
      <c r="E17" s="30">
        <f>SUM(E18:E28)</f>
        <v>207531</v>
      </c>
      <c r="F17" s="30">
        <f>SUM(F18:F28)</f>
        <v>55514.799999999996</v>
      </c>
      <c r="G17" s="85">
        <f>SUM(G37:G37)</f>
        <v>0</v>
      </c>
      <c r="H17" s="128"/>
      <c r="I17" s="128"/>
      <c r="J17" s="129"/>
      <c r="K17" s="128"/>
      <c r="L17" s="128"/>
    </row>
    <row r="18" spans="2:12" ht="33" customHeight="1">
      <c r="B18" s="24"/>
      <c r="C18" s="89" t="s">
        <v>175</v>
      </c>
      <c r="D18" s="67" t="s">
        <v>180</v>
      </c>
      <c r="E18" s="71">
        <f>45748.9-73.8</f>
        <v>45675.1</v>
      </c>
      <c r="F18" s="71">
        <v>54959.6</v>
      </c>
      <c r="G18" s="102"/>
      <c r="H18" s="130"/>
      <c r="I18" s="128"/>
      <c r="J18" s="128"/>
      <c r="K18" s="128"/>
      <c r="L18" s="128"/>
    </row>
    <row r="19" spans="2:12" ht="42" customHeight="1">
      <c r="B19" s="24"/>
      <c r="C19" s="89" t="s">
        <v>176</v>
      </c>
      <c r="D19" s="67" t="s">
        <v>177</v>
      </c>
      <c r="E19" s="71">
        <f>46211-45874.9+125.3</f>
        <v>461.39999999999856</v>
      </c>
      <c r="F19" s="71">
        <v>555.2</v>
      </c>
      <c r="G19" s="102"/>
      <c r="H19" s="130"/>
      <c r="I19" s="129"/>
      <c r="J19" s="128"/>
      <c r="K19" s="128"/>
      <c r="L19" s="128"/>
    </row>
    <row r="20" spans="2:12" ht="25.5" customHeight="1">
      <c r="B20" s="24"/>
      <c r="C20" s="164" t="s">
        <v>92</v>
      </c>
      <c r="D20" s="67" t="s">
        <v>93</v>
      </c>
      <c r="E20" s="71">
        <f>877.2+125.3</f>
        <v>1002.5</v>
      </c>
      <c r="F20" s="77"/>
      <c r="G20" s="102"/>
      <c r="H20" s="82"/>
      <c r="I20" s="131"/>
      <c r="J20" s="82"/>
      <c r="K20" s="82"/>
      <c r="L20" s="82"/>
    </row>
    <row r="21" spans="2:12" ht="24.75" customHeight="1">
      <c r="B21" s="24"/>
      <c r="C21" s="165"/>
      <c r="D21" s="67" t="s">
        <v>94</v>
      </c>
      <c r="E21" s="71">
        <f>2614.5+373.5</f>
        <v>2988</v>
      </c>
      <c r="F21" s="77"/>
      <c r="G21" s="102"/>
      <c r="H21" s="82"/>
      <c r="I21" s="131"/>
      <c r="J21" s="82"/>
      <c r="K21" s="82"/>
      <c r="L21" s="82"/>
    </row>
    <row r="22" spans="2:12" ht="24.75" customHeight="1">
      <c r="B22" s="24"/>
      <c r="C22" s="170" t="s">
        <v>183</v>
      </c>
      <c r="D22" s="90" t="s">
        <v>184</v>
      </c>
      <c r="E22" s="71">
        <f>27.5-9.9</f>
        <v>17.6</v>
      </c>
      <c r="F22" s="77"/>
      <c r="G22" s="102"/>
      <c r="H22" s="82"/>
      <c r="I22" s="131"/>
      <c r="J22" s="82"/>
      <c r="K22" s="82"/>
      <c r="L22" s="82"/>
    </row>
    <row r="23" spans="2:12" ht="24.75" customHeight="1">
      <c r="B23" s="24"/>
      <c r="C23" s="170"/>
      <c r="D23" s="90" t="s">
        <v>185</v>
      </c>
      <c r="E23" s="71">
        <f>316.5-113.8</f>
        <v>202.7</v>
      </c>
      <c r="F23" s="77"/>
      <c r="G23" s="102"/>
      <c r="H23" s="82"/>
      <c r="I23" s="131"/>
      <c r="J23" s="82"/>
      <c r="K23" s="82"/>
      <c r="L23" s="82"/>
    </row>
    <row r="24" spans="2:12" ht="24.75" customHeight="1">
      <c r="B24" s="24"/>
      <c r="C24" s="166" t="s">
        <v>171</v>
      </c>
      <c r="D24" s="67" t="s">
        <v>48</v>
      </c>
      <c r="E24" s="71">
        <v>77.7</v>
      </c>
      <c r="F24" s="77"/>
      <c r="G24" s="102"/>
      <c r="H24" s="82"/>
      <c r="I24" s="131"/>
      <c r="J24" s="82"/>
      <c r="K24" s="82"/>
      <c r="L24" s="82"/>
    </row>
    <row r="25" spans="2:12" ht="24.75" customHeight="1">
      <c r="B25" s="24"/>
      <c r="C25" s="167"/>
      <c r="D25" s="67" t="s">
        <v>95</v>
      </c>
      <c r="E25" s="71">
        <v>7688.7</v>
      </c>
      <c r="F25" s="77"/>
      <c r="G25" s="102"/>
      <c r="H25" s="82"/>
      <c r="I25" s="131"/>
      <c r="J25" s="82"/>
      <c r="K25" s="82"/>
      <c r="L25" s="82"/>
    </row>
    <row r="26" spans="2:12" ht="22.5" customHeight="1">
      <c r="B26" s="24"/>
      <c r="C26" s="168" t="s">
        <v>172</v>
      </c>
      <c r="D26" s="67" t="s">
        <v>173</v>
      </c>
      <c r="E26" s="71">
        <v>23.3</v>
      </c>
      <c r="F26" s="77"/>
      <c r="G26" s="102"/>
      <c r="H26" s="82"/>
      <c r="I26" s="131"/>
      <c r="J26" s="82"/>
      <c r="K26" s="82"/>
      <c r="L26" s="82"/>
    </row>
    <row r="27" spans="2:12" ht="19.5" customHeight="1">
      <c r="B27" s="24"/>
      <c r="C27" s="169"/>
      <c r="D27" s="67" t="s">
        <v>174</v>
      </c>
      <c r="E27" s="71">
        <v>2311.3</v>
      </c>
      <c r="F27" s="77"/>
      <c r="G27" s="102"/>
      <c r="H27" s="82"/>
      <c r="I27" s="131"/>
      <c r="J27" s="82"/>
      <c r="K27" s="82"/>
      <c r="L27" s="82"/>
    </row>
    <row r="28" spans="2:12" ht="21.75" customHeight="1">
      <c r="B28" s="24"/>
      <c r="C28" s="6" t="s">
        <v>16</v>
      </c>
      <c r="D28" s="43" t="s">
        <v>109</v>
      </c>
      <c r="E28" s="31">
        <f>E29</f>
        <v>147082.7</v>
      </c>
      <c r="F28" s="61">
        <f>F29</f>
        <v>0</v>
      </c>
      <c r="G28" s="83">
        <f>G29</f>
        <v>0</v>
      </c>
      <c r="H28" s="132"/>
      <c r="I28" s="132"/>
      <c r="J28" s="132"/>
      <c r="K28" s="132"/>
      <c r="L28" s="132"/>
    </row>
    <row r="29" spans="2:12" ht="22.5" customHeight="1">
      <c r="B29" s="24"/>
      <c r="C29" s="44" t="s">
        <v>17</v>
      </c>
      <c r="D29" s="45" t="s">
        <v>110</v>
      </c>
      <c r="E29" s="32">
        <f>SUM(E30:E41)</f>
        <v>147082.7</v>
      </c>
      <c r="F29" s="32">
        <f>SUM(F30:F41)</f>
        <v>0</v>
      </c>
      <c r="G29" s="103">
        <f>SUM(G31:G31)</f>
        <v>0</v>
      </c>
      <c r="H29" s="133"/>
      <c r="I29" s="134"/>
      <c r="J29" s="133"/>
      <c r="K29" s="133"/>
      <c r="L29" s="133"/>
    </row>
    <row r="30" spans="2:12" ht="36" customHeight="1">
      <c r="B30" s="24"/>
      <c r="C30" s="79" t="s">
        <v>96</v>
      </c>
      <c r="D30" s="67" t="s">
        <v>49</v>
      </c>
      <c r="E30" s="71">
        <f>196.3-63.9</f>
        <v>132.4</v>
      </c>
      <c r="F30" s="77"/>
      <c r="G30" s="102"/>
      <c r="H30" s="135"/>
      <c r="I30" s="131"/>
      <c r="J30" s="135"/>
      <c r="K30" s="82"/>
      <c r="L30" s="117"/>
    </row>
    <row r="31" spans="2:12" ht="69.75" customHeight="1">
      <c r="B31" s="24"/>
      <c r="C31" s="80" t="s">
        <v>97</v>
      </c>
      <c r="D31" s="67" t="s">
        <v>111</v>
      </c>
      <c r="E31" s="71">
        <f>15718.1+338</f>
        <v>16056.1</v>
      </c>
      <c r="F31" s="77"/>
      <c r="G31" s="102"/>
      <c r="H31" s="82"/>
      <c r="I31" s="131"/>
      <c r="J31" s="82"/>
      <c r="K31" s="82"/>
      <c r="L31" s="117"/>
    </row>
    <row r="32" spans="2:12" ht="26.25" customHeight="1">
      <c r="B32" s="24"/>
      <c r="C32" s="41" t="s">
        <v>90</v>
      </c>
      <c r="D32" s="67" t="s">
        <v>46</v>
      </c>
      <c r="E32" s="71">
        <v>3337.3</v>
      </c>
      <c r="F32" s="77"/>
      <c r="G32" s="102"/>
      <c r="H32" s="82"/>
      <c r="I32" s="131"/>
      <c r="J32" s="82"/>
      <c r="K32" s="82"/>
      <c r="L32" s="117"/>
    </row>
    <row r="33" spans="2:12" ht="52.5" customHeight="1">
      <c r="B33" s="24"/>
      <c r="C33" s="41" t="s">
        <v>85</v>
      </c>
      <c r="D33" s="67" t="s">
        <v>112</v>
      </c>
      <c r="E33" s="71">
        <f>17912.2-338</f>
        <v>17574.2</v>
      </c>
      <c r="F33" s="60">
        <v>0</v>
      </c>
      <c r="G33" s="104">
        <v>0</v>
      </c>
      <c r="H33" s="82"/>
      <c r="I33" s="136"/>
      <c r="J33" s="82"/>
      <c r="K33" s="82"/>
      <c r="L33" s="117"/>
    </row>
    <row r="34" spans="2:12" ht="44.25" customHeight="1">
      <c r="B34" s="24"/>
      <c r="C34" s="89" t="s">
        <v>52</v>
      </c>
      <c r="D34" s="67" t="s">
        <v>51</v>
      </c>
      <c r="E34" s="71">
        <v>47.5</v>
      </c>
      <c r="F34" s="60"/>
      <c r="G34" s="104"/>
      <c r="H34" s="82"/>
      <c r="I34" s="136"/>
      <c r="J34" s="82"/>
      <c r="K34" s="82"/>
      <c r="L34" s="117"/>
    </row>
    <row r="35" spans="2:12" ht="38.25" customHeight="1">
      <c r="B35" s="24"/>
      <c r="C35" s="89" t="s">
        <v>62</v>
      </c>
      <c r="D35" s="67" t="s">
        <v>113</v>
      </c>
      <c r="E35" s="71">
        <f>24909.8-7714.8-493.9</f>
        <v>16701.1</v>
      </c>
      <c r="F35" s="60">
        <v>0</v>
      </c>
      <c r="G35" s="104">
        <v>0</v>
      </c>
      <c r="H35" s="82"/>
      <c r="I35" s="136"/>
      <c r="J35" s="82"/>
      <c r="K35" s="82"/>
      <c r="L35" s="117"/>
    </row>
    <row r="36" spans="2:12" ht="38.25" customHeight="1">
      <c r="B36" s="24"/>
      <c r="C36" s="38" t="s">
        <v>178</v>
      </c>
      <c r="D36" s="67" t="s">
        <v>179</v>
      </c>
      <c r="E36" s="71">
        <v>3428.1</v>
      </c>
      <c r="F36" s="60"/>
      <c r="G36" s="104"/>
      <c r="H36" s="82"/>
      <c r="I36" s="136"/>
      <c r="J36" s="82"/>
      <c r="K36" s="82"/>
      <c r="L36" s="117"/>
    </row>
    <row r="37" spans="2:12" ht="38.25" customHeight="1">
      <c r="B37" s="24"/>
      <c r="C37" s="38" t="s">
        <v>98</v>
      </c>
      <c r="D37" s="67" t="s">
        <v>169</v>
      </c>
      <c r="E37" s="71">
        <f>42351.7-42351.7</f>
        <v>0</v>
      </c>
      <c r="F37" s="62"/>
      <c r="G37" s="104"/>
      <c r="H37" s="136"/>
      <c r="I37" s="136"/>
      <c r="J37" s="136"/>
      <c r="K37" s="82"/>
      <c r="L37" s="117"/>
    </row>
    <row r="38" spans="2:12" ht="41.25" customHeight="1">
      <c r="B38" s="24"/>
      <c r="C38" s="38" t="s">
        <v>181</v>
      </c>
      <c r="D38" s="67" t="s">
        <v>182</v>
      </c>
      <c r="E38" s="71">
        <f>37228.8+960</f>
        <v>38188.8</v>
      </c>
      <c r="F38" s="62"/>
      <c r="G38" s="104"/>
      <c r="H38" s="137"/>
      <c r="I38" s="136"/>
      <c r="J38" s="137"/>
      <c r="K38" s="82"/>
      <c r="L38" s="117"/>
    </row>
    <row r="39" spans="2:12" ht="27.75" customHeight="1">
      <c r="B39" s="24"/>
      <c r="C39" s="175" t="s">
        <v>187</v>
      </c>
      <c r="D39" s="67" t="s">
        <v>188</v>
      </c>
      <c r="E39" s="71">
        <f>14784-1520.9</f>
        <v>13263.1</v>
      </c>
      <c r="F39" s="62"/>
      <c r="G39" s="104"/>
      <c r="H39" s="137"/>
      <c r="I39" s="136"/>
      <c r="J39" s="137"/>
      <c r="K39" s="82"/>
      <c r="L39" s="117"/>
    </row>
    <row r="40" spans="2:12" ht="24" customHeight="1">
      <c r="B40" s="24"/>
      <c r="C40" s="176"/>
      <c r="D40" s="67" t="s">
        <v>46</v>
      </c>
      <c r="E40" s="71">
        <v>786.5</v>
      </c>
      <c r="F40" s="62"/>
      <c r="G40" s="104"/>
      <c r="H40" s="137"/>
      <c r="I40" s="136"/>
      <c r="J40" s="137"/>
      <c r="K40" s="82"/>
      <c r="L40" s="117"/>
    </row>
    <row r="41" spans="2:12" ht="69" customHeight="1">
      <c r="B41" s="25"/>
      <c r="C41" s="64" t="s">
        <v>40</v>
      </c>
      <c r="D41" s="42" t="s">
        <v>170</v>
      </c>
      <c r="E41" s="71">
        <f>40000-2432.4</f>
        <v>37567.6</v>
      </c>
      <c r="F41" s="59">
        <v>0</v>
      </c>
      <c r="G41" s="105">
        <v>0</v>
      </c>
      <c r="H41" s="82"/>
      <c r="I41" s="138"/>
      <c r="J41" s="82"/>
      <c r="K41" s="82"/>
      <c r="L41" s="117"/>
    </row>
    <row r="42" spans="2:12" ht="29.25" customHeight="1">
      <c r="B42" s="24" t="s">
        <v>20</v>
      </c>
      <c r="C42" s="53" t="s">
        <v>25</v>
      </c>
      <c r="D42" s="37" t="s">
        <v>114</v>
      </c>
      <c r="E42" s="30">
        <f>E43+E44+E80+E84+E87+E89+E91+E93+E96</f>
        <v>1042025.2000000001</v>
      </c>
      <c r="F42" s="30">
        <f>F43+F44+F80+F84+F87+F89+F91+F93+F96</f>
        <v>1052514.9</v>
      </c>
      <c r="G42" s="85">
        <f>G43+G44+G80+G84+G87+G89+G91+G93+G96</f>
        <v>1085837.7999999998</v>
      </c>
      <c r="H42" s="129"/>
      <c r="I42" s="129"/>
      <c r="J42" s="129"/>
      <c r="K42" s="129"/>
      <c r="L42" s="129"/>
    </row>
    <row r="43" spans="2:12" ht="42" customHeight="1">
      <c r="B43" s="24"/>
      <c r="C43" s="46" t="s">
        <v>89</v>
      </c>
      <c r="D43" s="47" t="s">
        <v>115</v>
      </c>
      <c r="E43" s="72">
        <f>26678.8+2159+6200+1197.6+1409</f>
        <v>37644.4</v>
      </c>
      <c r="F43" s="73">
        <v>28600.6</v>
      </c>
      <c r="G43" s="106">
        <v>28600.6</v>
      </c>
      <c r="H43" s="82"/>
      <c r="I43" s="139"/>
      <c r="J43" s="82"/>
      <c r="K43" s="82"/>
      <c r="L43" s="117"/>
    </row>
    <row r="44" spans="2:12" ht="36.75" customHeight="1">
      <c r="B44" s="24"/>
      <c r="C44" s="54" t="s">
        <v>26</v>
      </c>
      <c r="D44" s="63" t="s">
        <v>116</v>
      </c>
      <c r="E44" s="31">
        <f>SUM(E45:E79)</f>
        <v>889848.3</v>
      </c>
      <c r="F44" s="31">
        <f>SUM(F45:F79)</f>
        <v>888792.2999999999</v>
      </c>
      <c r="G44" s="107">
        <f>SUM(G45:G79)</f>
        <v>915832.7999999999</v>
      </c>
      <c r="H44" s="132"/>
      <c r="I44" s="140"/>
      <c r="J44" s="140"/>
      <c r="K44" s="132"/>
      <c r="L44" s="132"/>
    </row>
    <row r="45" spans="2:12" ht="64.5" customHeight="1">
      <c r="B45" s="24"/>
      <c r="C45" s="66" t="s">
        <v>63</v>
      </c>
      <c r="D45" s="42" t="s">
        <v>117</v>
      </c>
      <c r="E45" s="71">
        <f>3.7+1.2</f>
        <v>4.9</v>
      </c>
      <c r="F45" s="71">
        <v>4.1</v>
      </c>
      <c r="G45" s="108">
        <v>4.2</v>
      </c>
      <c r="H45" s="82"/>
      <c r="I45" s="141"/>
      <c r="J45" s="82"/>
      <c r="K45" s="82"/>
      <c r="L45" s="117"/>
    </row>
    <row r="46" spans="2:12" ht="41.25" customHeight="1">
      <c r="B46" s="24"/>
      <c r="C46" s="65" t="s">
        <v>64</v>
      </c>
      <c r="D46" s="42" t="s">
        <v>118</v>
      </c>
      <c r="E46" s="72">
        <f>11868.8+2566.5-3187.4-1072.7</f>
        <v>10175.199999999999</v>
      </c>
      <c r="F46" s="72">
        <v>18285.5</v>
      </c>
      <c r="G46" s="109">
        <v>18285.5</v>
      </c>
      <c r="H46" s="82"/>
      <c r="I46" s="142"/>
      <c r="J46" s="82"/>
      <c r="K46" s="82"/>
      <c r="L46" s="117"/>
    </row>
    <row r="47" spans="2:12" ht="54.75" customHeight="1">
      <c r="B47" s="24"/>
      <c r="C47" s="27" t="s">
        <v>65</v>
      </c>
      <c r="D47" s="42" t="s">
        <v>119</v>
      </c>
      <c r="E47" s="72">
        <f>36260.4+8017.3-1500-1576.4+1490</f>
        <v>42691.3</v>
      </c>
      <c r="F47" s="73">
        <v>40789.5</v>
      </c>
      <c r="G47" s="106">
        <v>41559.9</v>
      </c>
      <c r="H47" s="82"/>
      <c r="I47" s="139"/>
      <c r="J47" s="82"/>
      <c r="K47" s="82"/>
      <c r="L47" s="117"/>
    </row>
    <row r="48" spans="2:12" ht="54.75" customHeight="1">
      <c r="B48" s="24"/>
      <c r="C48" s="69" t="s">
        <v>29</v>
      </c>
      <c r="D48" s="42" t="s">
        <v>120</v>
      </c>
      <c r="E48" s="73">
        <f>218.7+0.1</f>
        <v>218.79999999999998</v>
      </c>
      <c r="F48" s="73">
        <v>218.7</v>
      </c>
      <c r="G48" s="106">
        <v>218.7</v>
      </c>
      <c r="H48" s="82"/>
      <c r="I48" s="139"/>
      <c r="J48" s="82"/>
      <c r="K48" s="82"/>
      <c r="L48" s="117"/>
    </row>
    <row r="49" spans="2:12" ht="27.75" customHeight="1">
      <c r="B49" s="24"/>
      <c r="C49" s="38" t="s">
        <v>28</v>
      </c>
      <c r="D49" s="42" t="s">
        <v>121</v>
      </c>
      <c r="E49" s="72">
        <v>485.7</v>
      </c>
      <c r="F49" s="73">
        <v>504.1</v>
      </c>
      <c r="G49" s="106">
        <v>522.5</v>
      </c>
      <c r="H49" s="82"/>
      <c r="I49" s="139"/>
      <c r="J49" s="82"/>
      <c r="K49" s="82"/>
      <c r="L49" s="117"/>
    </row>
    <row r="50" spans="2:12" ht="42.75" customHeight="1">
      <c r="B50" s="24"/>
      <c r="C50" s="38" t="s">
        <v>50</v>
      </c>
      <c r="D50" s="42" t="s">
        <v>122</v>
      </c>
      <c r="E50" s="73">
        <f>97.7+24.4-20+1.6</f>
        <v>103.69999999999999</v>
      </c>
      <c r="F50" s="73">
        <v>122.1</v>
      </c>
      <c r="G50" s="106">
        <v>122.1</v>
      </c>
      <c r="H50" s="82"/>
      <c r="I50" s="139"/>
      <c r="J50" s="82"/>
      <c r="K50" s="82"/>
      <c r="L50" s="117"/>
    </row>
    <row r="51" spans="2:12" ht="27" customHeight="1">
      <c r="B51" s="24"/>
      <c r="C51" s="52" t="s">
        <v>66</v>
      </c>
      <c r="D51" s="42" t="s">
        <v>123</v>
      </c>
      <c r="E51" s="72">
        <f>13670+1457+643.7</f>
        <v>15770.7</v>
      </c>
      <c r="F51" s="72">
        <v>13670</v>
      </c>
      <c r="G51" s="109">
        <v>13670</v>
      </c>
      <c r="H51" s="82"/>
      <c r="I51" s="142"/>
      <c r="J51" s="82"/>
      <c r="K51" s="82"/>
      <c r="L51" s="117"/>
    </row>
    <row r="52" spans="2:12" ht="37.5" customHeight="1">
      <c r="B52" s="24"/>
      <c r="C52" s="52" t="s">
        <v>79</v>
      </c>
      <c r="D52" s="42" t="s">
        <v>124</v>
      </c>
      <c r="E52" s="72">
        <f>178.1+42.7</f>
        <v>220.8</v>
      </c>
      <c r="F52" s="72">
        <v>178.1</v>
      </c>
      <c r="G52" s="109">
        <v>178.1</v>
      </c>
      <c r="H52" s="142"/>
      <c r="I52" s="142"/>
      <c r="J52" s="142"/>
      <c r="K52" s="82"/>
      <c r="L52" s="117"/>
    </row>
    <row r="53" spans="2:12" ht="41.25" customHeight="1">
      <c r="B53" s="24"/>
      <c r="C53" s="55" t="s">
        <v>67</v>
      </c>
      <c r="D53" s="42" t="s">
        <v>125</v>
      </c>
      <c r="E53" s="72">
        <f>292633.9+2718+6083.2</f>
        <v>301435.10000000003</v>
      </c>
      <c r="F53" s="73">
        <v>300923.9</v>
      </c>
      <c r="G53" s="106">
        <v>311419.3</v>
      </c>
      <c r="H53" s="82"/>
      <c r="I53" s="139"/>
      <c r="J53" s="82"/>
      <c r="K53" s="82"/>
      <c r="L53" s="117"/>
    </row>
    <row r="54" spans="2:12" ht="55.5" customHeight="1">
      <c r="B54" s="24"/>
      <c r="C54" s="55" t="s">
        <v>32</v>
      </c>
      <c r="D54" s="42" t="s">
        <v>126</v>
      </c>
      <c r="E54" s="72">
        <f>46.8+0.5</f>
        <v>47.3</v>
      </c>
      <c r="F54" s="73">
        <v>48.1</v>
      </c>
      <c r="G54" s="106">
        <v>49.8</v>
      </c>
      <c r="H54" s="82"/>
      <c r="I54" s="139"/>
      <c r="J54" s="82"/>
      <c r="K54" s="82"/>
      <c r="L54" s="117"/>
    </row>
    <row r="55" spans="2:12" ht="54" customHeight="1">
      <c r="B55" s="24"/>
      <c r="C55" s="70" t="s">
        <v>84</v>
      </c>
      <c r="D55" s="42" t="s">
        <v>127</v>
      </c>
      <c r="E55" s="72">
        <f>3259.4+814.8+1854.7+28.2</f>
        <v>5957.099999999999</v>
      </c>
      <c r="F55" s="73">
        <v>4074.2</v>
      </c>
      <c r="G55" s="106">
        <v>4074.2</v>
      </c>
      <c r="H55" s="82"/>
      <c r="I55" s="139"/>
      <c r="J55" s="82"/>
      <c r="K55" s="82"/>
      <c r="L55" s="117"/>
    </row>
    <row r="56" spans="2:12" ht="64.5" customHeight="1">
      <c r="B56" s="24"/>
      <c r="C56" s="52" t="s">
        <v>69</v>
      </c>
      <c r="D56" s="42" t="s">
        <v>128</v>
      </c>
      <c r="E56" s="72">
        <f>23420.5+5922.5+611.4-1127.1-800</f>
        <v>28027.300000000003</v>
      </c>
      <c r="F56" s="72">
        <v>25497.8</v>
      </c>
      <c r="G56" s="109">
        <v>26509.7</v>
      </c>
      <c r="H56" s="82"/>
      <c r="I56" s="142"/>
      <c r="J56" s="82"/>
      <c r="K56" s="82"/>
      <c r="L56" s="117"/>
    </row>
    <row r="57" spans="2:12" ht="54.75" customHeight="1">
      <c r="B57" s="24"/>
      <c r="C57" s="52" t="s">
        <v>70</v>
      </c>
      <c r="D57" s="42" t="s">
        <v>129</v>
      </c>
      <c r="E57" s="72">
        <f>713.9-284</f>
        <v>429.9</v>
      </c>
      <c r="F57" s="72">
        <v>728.2</v>
      </c>
      <c r="G57" s="109">
        <v>748.8</v>
      </c>
      <c r="H57" s="82"/>
      <c r="I57" s="142"/>
      <c r="J57" s="82"/>
      <c r="K57" s="82"/>
      <c r="L57" s="117"/>
    </row>
    <row r="58" spans="2:12" ht="66" customHeight="1">
      <c r="B58" s="24"/>
      <c r="C58" s="52" t="s">
        <v>83</v>
      </c>
      <c r="D58" s="42" t="s">
        <v>130</v>
      </c>
      <c r="E58" s="72">
        <f>1591+397.8+100+71.5</f>
        <v>2160.3</v>
      </c>
      <c r="F58" s="73">
        <v>1988.8</v>
      </c>
      <c r="G58" s="106">
        <v>1988.8</v>
      </c>
      <c r="H58" s="82"/>
      <c r="I58" s="139"/>
      <c r="J58" s="82"/>
      <c r="K58" s="82"/>
      <c r="L58" s="117"/>
    </row>
    <row r="59" spans="2:12" ht="65.25" customHeight="1">
      <c r="B59" s="24"/>
      <c r="C59" s="64" t="s">
        <v>81</v>
      </c>
      <c r="D59" s="42" t="s">
        <v>131</v>
      </c>
      <c r="E59" s="73">
        <f>90.8-0.2+4.4</f>
        <v>95</v>
      </c>
      <c r="F59" s="73">
        <v>90.8</v>
      </c>
      <c r="G59" s="106">
        <v>90.8</v>
      </c>
      <c r="H59" s="82"/>
      <c r="I59" s="139"/>
      <c r="J59" s="82"/>
      <c r="K59" s="82"/>
      <c r="L59" s="117"/>
    </row>
    <row r="60" spans="2:12" ht="42" customHeight="1">
      <c r="B60" s="24"/>
      <c r="C60" s="38" t="s">
        <v>0</v>
      </c>
      <c r="D60" s="42" t="s">
        <v>132</v>
      </c>
      <c r="E60" s="72">
        <f>494.9-20.8</f>
        <v>474.09999999999997</v>
      </c>
      <c r="F60" s="73">
        <v>513.7</v>
      </c>
      <c r="G60" s="106">
        <v>531.7</v>
      </c>
      <c r="H60" s="82"/>
      <c r="I60" s="139"/>
      <c r="J60" s="82"/>
      <c r="K60" s="82"/>
      <c r="L60" s="117"/>
    </row>
    <row r="61" spans="2:12" ht="42" customHeight="1">
      <c r="B61" s="24"/>
      <c r="C61" s="38" t="s">
        <v>1</v>
      </c>
      <c r="D61" s="42" t="s">
        <v>133</v>
      </c>
      <c r="E61" s="72">
        <v>1089.2</v>
      </c>
      <c r="F61" s="73">
        <v>1131</v>
      </c>
      <c r="G61" s="106">
        <v>1171.1</v>
      </c>
      <c r="H61" s="82"/>
      <c r="I61" s="139"/>
      <c r="J61" s="82"/>
      <c r="K61" s="82"/>
      <c r="L61" s="117"/>
    </row>
    <row r="62" spans="2:12" ht="69" customHeight="1">
      <c r="B62" s="24"/>
      <c r="C62" s="64" t="s">
        <v>86</v>
      </c>
      <c r="D62" s="42" t="s">
        <v>134</v>
      </c>
      <c r="E62" s="72">
        <f>86666.2+21666.5-1375.1</f>
        <v>106957.59999999999</v>
      </c>
      <c r="F62" s="73">
        <v>97416.3</v>
      </c>
      <c r="G62" s="106">
        <v>97423.8</v>
      </c>
      <c r="H62" s="82"/>
      <c r="I62" s="139"/>
      <c r="J62" s="82"/>
      <c r="K62" s="82"/>
      <c r="L62" s="117"/>
    </row>
    <row r="63" spans="2:12" ht="81" customHeight="1">
      <c r="B63" s="24"/>
      <c r="C63" s="64" t="s">
        <v>71</v>
      </c>
      <c r="D63" s="42" t="s">
        <v>135</v>
      </c>
      <c r="E63" s="72">
        <f>606.3+19.7</f>
        <v>626</v>
      </c>
      <c r="F63" s="73">
        <v>757.9</v>
      </c>
      <c r="G63" s="106">
        <v>757.9</v>
      </c>
      <c r="H63" s="82"/>
      <c r="I63" s="139"/>
      <c r="J63" s="82"/>
      <c r="K63" s="82"/>
      <c r="L63" s="117"/>
    </row>
    <row r="64" spans="2:12" ht="68.25" customHeight="1">
      <c r="B64" s="24"/>
      <c r="C64" s="64" t="s">
        <v>33</v>
      </c>
      <c r="D64" s="42" t="s">
        <v>136</v>
      </c>
      <c r="E64" s="72">
        <f>84.6-10.9</f>
        <v>73.69999999999999</v>
      </c>
      <c r="F64" s="73">
        <v>105.8</v>
      </c>
      <c r="G64" s="106">
        <v>105.8</v>
      </c>
      <c r="H64" s="82"/>
      <c r="I64" s="139"/>
      <c r="J64" s="82"/>
      <c r="K64" s="82"/>
      <c r="L64" s="117"/>
    </row>
    <row r="65" spans="2:12" ht="145.5" customHeight="1">
      <c r="B65" s="24"/>
      <c r="C65" s="64" t="s">
        <v>87</v>
      </c>
      <c r="D65" s="42" t="s">
        <v>137</v>
      </c>
      <c r="E65" s="72">
        <f>50617.5-4430.4+1500</f>
        <v>47687.1</v>
      </c>
      <c r="F65" s="73">
        <f>53015.8-4640.4</f>
        <v>48375.4</v>
      </c>
      <c r="G65" s="106">
        <f>55921.8-4894.7</f>
        <v>51027.100000000006</v>
      </c>
      <c r="H65" s="82"/>
      <c r="I65" s="139"/>
      <c r="J65" s="82"/>
      <c r="K65" s="82"/>
      <c r="L65" s="117"/>
    </row>
    <row r="66" spans="2:12" ht="54" customHeight="1">
      <c r="B66" s="24"/>
      <c r="C66" s="64" t="s">
        <v>88</v>
      </c>
      <c r="D66" s="42" t="s">
        <v>138</v>
      </c>
      <c r="E66" s="72">
        <f>805.4+201.3-100-200-22</f>
        <v>684.7</v>
      </c>
      <c r="F66" s="72">
        <v>1051.3</v>
      </c>
      <c r="G66" s="109">
        <v>1093.2</v>
      </c>
      <c r="H66" s="82"/>
      <c r="I66" s="142"/>
      <c r="J66" s="82"/>
      <c r="K66" s="82"/>
      <c r="L66" s="117"/>
    </row>
    <row r="67" spans="2:12" ht="42.75" customHeight="1">
      <c r="B67" s="24"/>
      <c r="C67" s="38" t="s">
        <v>72</v>
      </c>
      <c r="D67" s="42" t="s">
        <v>139</v>
      </c>
      <c r="E67" s="72">
        <v>971.5</v>
      </c>
      <c r="F67" s="72">
        <v>1008.1</v>
      </c>
      <c r="G67" s="109">
        <v>1043.8</v>
      </c>
      <c r="H67" s="82"/>
      <c r="I67" s="142"/>
      <c r="J67" s="82"/>
      <c r="K67" s="82"/>
      <c r="L67" s="117"/>
    </row>
    <row r="68" spans="2:12" ht="67.5" customHeight="1">
      <c r="B68" s="24"/>
      <c r="C68" s="38" t="s">
        <v>73</v>
      </c>
      <c r="D68" s="42" t="s">
        <v>140</v>
      </c>
      <c r="E68" s="72">
        <v>73.9</v>
      </c>
      <c r="F68" s="72">
        <v>73.9</v>
      </c>
      <c r="G68" s="109">
        <v>73.9</v>
      </c>
      <c r="H68" s="82"/>
      <c r="I68" s="142"/>
      <c r="J68" s="82"/>
      <c r="K68" s="82"/>
      <c r="L68" s="117"/>
    </row>
    <row r="69" spans="2:12" ht="52.5" customHeight="1">
      <c r="B69" s="24"/>
      <c r="C69" s="38" t="s">
        <v>99</v>
      </c>
      <c r="D69" s="42" t="s">
        <v>141</v>
      </c>
      <c r="E69" s="161">
        <f>93+834.2-49.4</f>
        <v>877.8000000000001</v>
      </c>
      <c r="F69" s="72">
        <f>138.7+26</f>
        <v>164.7</v>
      </c>
      <c r="G69" s="109">
        <f>138.7+26</f>
        <v>164.7</v>
      </c>
      <c r="H69" s="82"/>
      <c r="I69" s="142"/>
      <c r="J69" s="82"/>
      <c r="K69" s="82"/>
      <c r="L69" s="117"/>
    </row>
    <row r="70" spans="2:12" ht="42" customHeight="1">
      <c r="B70" s="24"/>
      <c r="C70" s="38" t="s">
        <v>11</v>
      </c>
      <c r="D70" s="42" t="s">
        <v>142</v>
      </c>
      <c r="E70" s="72">
        <v>8765.7</v>
      </c>
      <c r="F70" s="72">
        <v>9110.5</v>
      </c>
      <c r="G70" s="109">
        <v>9442.2</v>
      </c>
      <c r="H70" s="82"/>
      <c r="I70" s="142"/>
      <c r="J70" s="82"/>
      <c r="K70" s="82"/>
      <c r="L70" s="117"/>
    </row>
    <row r="71" spans="2:12" ht="66" customHeight="1">
      <c r="B71" s="24"/>
      <c r="C71" s="64" t="s">
        <v>54</v>
      </c>
      <c r="D71" s="171" t="s">
        <v>143</v>
      </c>
      <c r="E71" s="72">
        <f>1093.6-91.1+14.3+31.3</f>
        <v>1048.1</v>
      </c>
      <c r="F71" s="72">
        <v>1093.6</v>
      </c>
      <c r="G71" s="109">
        <v>1093.6</v>
      </c>
      <c r="H71" s="82"/>
      <c r="I71" s="142"/>
      <c r="J71" s="82"/>
      <c r="K71" s="82"/>
      <c r="L71" s="117"/>
    </row>
    <row r="72" spans="2:12" ht="66" customHeight="1">
      <c r="B72" s="24"/>
      <c r="C72" s="64" t="s">
        <v>53</v>
      </c>
      <c r="D72" s="172"/>
      <c r="E72" s="72">
        <f>865.8+76.9</f>
        <v>942.6999999999999</v>
      </c>
      <c r="F72" s="72">
        <v>865.8</v>
      </c>
      <c r="G72" s="109">
        <v>865.8</v>
      </c>
      <c r="H72" s="82"/>
      <c r="I72" s="142"/>
      <c r="J72" s="82"/>
      <c r="K72" s="82"/>
      <c r="L72" s="117"/>
    </row>
    <row r="73" spans="2:12" ht="69" customHeight="1">
      <c r="B73" s="24"/>
      <c r="C73" s="64" t="s">
        <v>103</v>
      </c>
      <c r="D73" s="173"/>
      <c r="E73" s="72">
        <f>31.3-31.3</f>
        <v>0</v>
      </c>
      <c r="F73" s="72">
        <v>0</v>
      </c>
      <c r="G73" s="109">
        <v>0</v>
      </c>
      <c r="H73" s="82"/>
      <c r="I73" s="142"/>
      <c r="J73" s="82"/>
      <c r="K73" s="82"/>
      <c r="L73" s="117"/>
    </row>
    <row r="74" spans="2:12" ht="64.5" customHeight="1">
      <c r="B74" s="24"/>
      <c r="C74" s="64" t="s">
        <v>195</v>
      </c>
      <c r="D74" s="174"/>
      <c r="E74" s="72">
        <v>156.2</v>
      </c>
      <c r="F74" s="72">
        <v>93.7</v>
      </c>
      <c r="G74" s="109">
        <v>93.7</v>
      </c>
      <c r="H74" s="82"/>
      <c r="I74" s="142"/>
      <c r="J74" s="82"/>
      <c r="K74" s="82"/>
      <c r="L74" s="117"/>
    </row>
    <row r="75" spans="2:12" ht="30" customHeight="1">
      <c r="B75" s="24"/>
      <c r="C75" s="64" t="s">
        <v>2</v>
      </c>
      <c r="D75" s="42" t="s">
        <v>144</v>
      </c>
      <c r="E75" s="72">
        <f>9843-4265.3-1312.4</f>
        <v>4265.299999999999</v>
      </c>
      <c r="F75" s="72">
        <v>12139.7</v>
      </c>
      <c r="G75" s="109">
        <v>12467.8</v>
      </c>
      <c r="H75" s="82"/>
      <c r="I75" s="142"/>
      <c r="J75" s="82"/>
      <c r="K75" s="82"/>
      <c r="L75" s="117"/>
    </row>
    <row r="76" spans="2:12" ht="44.25" customHeight="1">
      <c r="B76" s="24"/>
      <c r="C76" s="64" t="s">
        <v>35</v>
      </c>
      <c r="D76" s="42" t="s">
        <v>145</v>
      </c>
      <c r="E76" s="72">
        <f>500.1</f>
        <v>500.1</v>
      </c>
      <c r="F76" s="72">
        <v>0</v>
      </c>
      <c r="G76" s="109">
        <v>0</v>
      </c>
      <c r="H76" s="82"/>
      <c r="I76" s="142"/>
      <c r="J76" s="82"/>
      <c r="K76" s="82"/>
      <c r="L76" s="117"/>
    </row>
    <row r="77" spans="2:12" ht="39" customHeight="1">
      <c r="B77" s="24"/>
      <c r="C77" s="64" t="s">
        <v>74</v>
      </c>
      <c r="D77" s="42" t="s">
        <v>146</v>
      </c>
      <c r="E77" s="72">
        <f>580.3-10.5</f>
        <v>569.8</v>
      </c>
      <c r="F77" s="72">
        <v>580.3</v>
      </c>
      <c r="G77" s="109">
        <v>580.3</v>
      </c>
      <c r="H77" s="82"/>
      <c r="I77" s="142"/>
      <c r="J77" s="82"/>
      <c r="K77" s="82"/>
      <c r="L77" s="117"/>
    </row>
    <row r="78" spans="2:12" ht="39.75" customHeight="1">
      <c r="B78" s="24"/>
      <c r="C78" s="55" t="s">
        <v>75</v>
      </c>
      <c r="D78" s="42" t="s">
        <v>147</v>
      </c>
      <c r="E78" s="72">
        <f>295121.6+7020.6+4071.2</f>
        <v>306213.39999999997</v>
      </c>
      <c r="F78" s="72">
        <v>307137.6</v>
      </c>
      <c r="G78" s="109">
        <v>318403.1</v>
      </c>
      <c r="H78" s="82"/>
      <c r="I78" s="142"/>
      <c r="J78" s="82"/>
      <c r="K78" s="82"/>
      <c r="L78" s="117"/>
    </row>
    <row r="79" spans="2:12" ht="51.75" customHeight="1">
      <c r="B79" s="24"/>
      <c r="C79" s="55" t="s">
        <v>3</v>
      </c>
      <c r="D79" s="42" t="s">
        <v>148</v>
      </c>
      <c r="E79" s="72">
        <f>47.2+1.1</f>
        <v>48.300000000000004</v>
      </c>
      <c r="F79" s="72">
        <v>49.1</v>
      </c>
      <c r="G79" s="109">
        <v>50.9</v>
      </c>
      <c r="H79" s="82"/>
      <c r="I79" s="142"/>
      <c r="J79" s="82"/>
      <c r="K79" s="82"/>
      <c r="L79" s="117"/>
    </row>
    <row r="80" spans="2:12" ht="30.75" customHeight="1">
      <c r="B80" s="26"/>
      <c r="C80" s="54" t="s">
        <v>36</v>
      </c>
      <c r="D80" s="43" t="s">
        <v>149</v>
      </c>
      <c r="E80" s="33">
        <f>SUM(E81:E83)</f>
        <v>12019.5</v>
      </c>
      <c r="F80" s="33">
        <f>SUM(F81:F83)</f>
        <v>15966.5</v>
      </c>
      <c r="G80" s="84">
        <f>SUM(G81:G83)</f>
        <v>15971.699999999999</v>
      </c>
      <c r="H80" s="143"/>
      <c r="I80" s="144"/>
      <c r="J80" s="144"/>
      <c r="K80" s="143"/>
      <c r="L80" s="143"/>
    </row>
    <row r="81" spans="2:12" ht="42" customHeight="1">
      <c r="B81" s="26"/>
      <c r="C81" s="65" t="s">
        <v>68</v>
      </c>
      <c r="D81" s="42" t="s">
        <v>150</v>
      </c>
      <c r="E81" s="72">
        <v>721.7</v>
      </c>
      <c r="F81" s="72"/>
      <c r="G81" s="109"/>
      <c r="H81" s="82"/>
      <c r="I81" s="142"/>
      <c r="J81" s="82"/>
      <c r="K81" s="82"/>
      <c r="L81" s="117"/>
    </row>
    <row r="82" spans="2:12" ht="39" customHeight="1">
      <c r="B82" s="24"/>
      <c r="C82" s="65" t="s">
        <v>8</v>
      </c>
      <c r="D82" s="42" t="s">
        <v>151</v>
      </c>
      <c r="E82" s="72">
        <f>12000-3700</f>
        <v>8300</v>
      </c>
      <c r="F82" s="72"/>
      <c r="G82" s="109"/>
      <c r="H82" s="82"/>
      <c r="I82" s="142"/>
      <c r="J82" s="82"/>
      <c r="K82" s="82"/>
      <c r="L82" s="117"/>
    </row>
    <row r="83" spans="2:12" ht="54" customHeight="1">
      <c r="B83" s="24"/>
      <c r="C83" s="66" t="s">
        <v>82</v>
      </c>
      <c r="D83" s="42" t="s">
        <v>152</v>
      </c>
      <c r="E83" s="72">
        <f>2040.3+957.5</f>
        <v>2997.8</v>
      </c>
      <c r="F83" s="72">
        <f>19643.7-3677.2</f>
        <v>15966.5</v>
      </c>
      <c r="G83" s="109">
        <f>19650.1-3678.4</f>
        <v>15971.699999999999</v>
      </c>
      <c r="H83" s="82"/>
      <c r="I83" s="142"/>
      <c r="J83" s="82"/>
      <c r="K83" s="145"/>
      <c r="L83" s="146"/>
    </row>
    <row r="84" spans="2:12" ht="44.25" customHeight="1">
      <c r="B84" s="24"/>
      <c r="C84" s="54" t="s">
        <v>37</v>
      </c>
      <c r="D84" s="43" t="s">
        <v>153</v>
      </c>
      <c r="E84" s="33">
        <f>SUM(E85:E86)</f>
        <v>34584.5</v>
      </c>
      <c r="F84" s="33">
        <f>SUM(F85:F86)</f>
        <v>38065.9</v>
      </c>
      <c r="G84" s="84">
        <f>SUM(G85:G86)</f>
        <v>39373.4</v>
      </c>
      <c r="H84" s="143"/>
      <c r="I84" s="143"/>
      <c r="J84" s="143"/>
      <c r="K84" s="143"/>
      <c r="L84" s="143"/>
    </row>
    <row r="85" spans="2:12" ht="40.5" customHeight="1">
      <c r="B85" s="24"/>
      <c r="C85" s="64" t="s">
        <v>4</v>
      </c>
      <c r="D85" s="42" t="s">
        <v>154</v>
      </c>
      <c r="E85" s="72">
        <f>2799.4-69.5+36.8</f>
        <v>2766.7000000000003</v>
      </c>
      <c r="F85" s="72">
        <v>3045.3</v>
      </c>
      <c r="G85" s="109">
        <v>3149.9</v>
      </c>
      <c r="H85" s="82"/>
      <c r="I85" s="142"/>
      <c r="J85" s="82"/>
      <c r="K85" s="82"/>
      <c r="L85" s="117"/>
    </row>
    <row r="86" spans="2:13" ht="44.25" customHeight="1">
      <c r="B86" s="24"/>
      <c r="C86" s="65" t="s">
        <v>4</v>
      </c>
      <c r="D86" s="42" t="s">
        <v>155</v>
      </c>
      <c r="E86" s="72">
        <f>32192.6-798.2+423.4</f>
        <v>31817.8</v>
      </c>
      <c r="F86" s="72">
        <v>35020.6</v>
      </c>
      <c r="G86" s="109">
        <v>36223.5</v>
      </c>
      <c r="H86" s="147"/>
      <c r="I86" s="142"/>
      <c r="J86" s="147"/>
      <c r="K86" s="82"/>
      <c r="L86" s="142"/>
      <c r="M86" s="13"/>
    </row>
    <row r="87" spans="2:12" ht="43.5" customHeight="1">
      <c r="B87" s="24"/>
      <c r="C87" s="54" t="s">
        <v>56</v>
      </c>
      <c r="D87" s="43" t="s">
        <v>156</v>
      </c>
      <c r="E87" s="33">
        <f>SUM(E88:E88)</f>
        <v>5.1</v>
      </c>
      <c r="F87" s="33">
        <f>SUM(F88:F88)</f>
        <v>5.3</v>
      </c>
      <c r="G87" s="84">
        <f>SUM(G88:G88)</f>
        <v>5.4</v>
      </c>
      <c r="H87" s="148"/>
      <c r="I87" s="144"/>
      <c r="J87" s="148"/>
      <c r="K87" s="148"/>
      <c r="L87" s="148"/>
    </row>
    <row r="88" spans="2:12" ht="40.5" customHeight="1">
      <c r="B88" s="24"/>
      <c r="C88" s="55" t="s">
        <v>55</v>
      </c>
      <c r="D88" s="42" t="s">
        <v>157</v>
      </c>
      <c r="E88" s="73">
        <v>5.1</v>
      </c>
      <c r="F88" s="73">
        <v>5.3</v>
      </c>
      <c r="G88" s="106">
        <v>5.4</v>
      </c>
      <c r="H88" s="82"/>
      <c r="I88" s="139"/>
      <c r="J88" s="82"/>
      <c r="K88" s="82"/>
      <c r="L88" s="117"/>
    </row>
    <row r="89" spans="2:12" ht="43.5" customHeight="1">
      <c r="B89" s="24"/>
      <c r="C89" s="54" t="s">
        <v>57</v>
      </c>
      <c r="D89" s="43" t="s">
        <v>158</v>
      </c>
      <c r="E89" s="33">
        <f>SUM(E90:E90)</f>
        <v>545.1</v>
      </c>
      <c r="F89" s="33">
        <f>SUM(F90:F90)</f>
        <v>454.2</v>
      </c>
      <c r="G89" s="84">
        <f>SUM(G90:G90)</f>
        <v>491</v>
      </c>
      <c r="H89" s="144"/>
      <c r="I89" s="144"/>
      <c r="J89" s="144"/>
      <c r="K89" s="144"/>
      <c r="L89" s="144"/>
    </row>
    <row r="90" spans="2:12" ht="46.5" customHeight="1">
      <c r="B90" s="24"/>
      <c r="C90" s="55" t="s">
        <v>77</v>
      </c>
      <c r="D90" s="42" t="s">
        <v>159</v>
      </c>
      <c r="E90" s="73">
        <f>507.8+48.1-10.8</f>
        <v>545.1</v>
      </c>
      <c r="F90" s="73">
        <v>454.2</v>
      </c>
      <c r="G90" s="106">
        <v>491</v>
      </c>
      <c r="H90" s="82"/>
      <c r="I90" s="139"/>
      <c r="J90" s="82"/>
      <c r="K90" s="82"/>
      <c r="L90" s="117"/>
    </row>
    <row r="91" spans="2:12" ht="69" customHeight="1">
      <c r="B91" s="24"/>
      <c r="C91" s="56" t="s">
        <v>78</v>
      </c>
      <c r="D91" s="43" t="s">
        <v>160</v>
      </c>
      <c r="E91" s="33">
        <f>SUM(E92:E92)</f>
        <v>34483</v>
      </c>
      <c r="F91" s="33">
        <f>SUM(F92:F92)</f>
        <v>47343.7</v>
      </c>
      <c r="G91" s="84">
        <f>SUM(G92:G92)</f>
        <v>49267.4</v>
      </c>
      <c r="H91" s="144"/>
      <c r="I91" s="144"/>
      <c r="J91" s="144"/>
      <c r="K91" s="144"/>
      <c r="L91" s="144"/>
    </row>
    <row r="92" spans="2:12" ht="69.75" customHeight="1">
      <c r="B92" s="24"/>
      <c r="C92" s="52" t="s">
        <v>78</v>
      </c>
      <c r="D92" s="67" t="s">
        <v>161</v>
      </c>
      <c r="E92" s="78">
        <f>45522.1-11039.1</f>
        <v>34483</v>
      </c>
      <c r="F92" s="72">
        <v>47343.7</v>
      </c>
      <c r="G92" s="110">
        <v>49267.4</v>
      </c>
      <c r="H92" s="82"/>
      <c r="I92" s="142"/>
      <c r="J92" s="82"/>
      <c r="K92" s="82"/>
      <c r="L92" s="117"/>
    </row>
    <row r="93" spans="2:12" ht="43.5" customHeight="1">
      <c r="B93" s="24"/>
      <c r="C93" s="54" t="s">
        <v>76</v>
      </c>
      <c r="D93" s="43" t="s">
        <v>162</v>
      </c>
      <c r="E93" s="33">
        <f>SUM(E94:E95)</f>
        <v>863.3</v>
      </c>
      <c r="F93" s="33">
        <f>SUM(F94:F95)</f>
        <v>773.8000000000001</v>
      </c>
      <c r="G93" s="84">
        <f>SUM(G94:G95)</f>
        <v>762.5</v>
      </c>
      <c r="H93" s="144"/>
      <c r="I93" s="144"/>
      <c r="J93" s="144"/>
      <c r="K93" s="144"/>
      <c r="L93" s="144"/>
    </row>
    <row r="94" spans="2:12" ht="39" customHeight="1">
      <c r="B94" s="24"/>
      <c r="C94" s="65" t="s">
        <v>47</v>
      </c>
      <c r="D94" s="42" t="s">
        <v>163</v>
      </c>
      <c r="E94" s="72">
        <f>69.8-0.7</f>
        <v>69.1</v>
      </c>
      <c r="F94" s="72"/>
      <c r="G94" s="109"/>
      <c r="H94" s="82"/>
      <c r="I94" s="142"/>
      <c r="J94" s="82"/>
      <c r="K94" s="82"/>
      <c r="L94" s="117"/>
    </row>
    <row r="95" spans="2:12" ht="44.25" customHeight="1">
      <c r="B95" s="24"/>
      <c r="C95" s="68" t="s">
        <v>34</v>
      </c>
      <c r="D95" s="42" t="s">
        <v>164</v>
      </c>
      <c r="E95" s="73">
        <f>828.3-26.1-8</f>
        <v>794.1999999999999</v>
      </c>
      <c r="F95" s="73">
        <f>772.2+1.6</f>
        <v>773.8000000000001</v>
      </c>
      <c r="G95" s="106">
        <f>775.7-13.2</f>
        <v>762.5</v>
      </c>
      <c r="H95" s="82"/>
      <c r="I95" s="139"/>
      <c r="J95" s="82"/>
      <c r="K95" s="82"/>
      <c r="L95" s="117"/>
    </row>
    <row r="96" spans="2:12" ht="44.25" customHeight="1">
      <c r="B96" s="24"/>
      <c r="C96" s="56" t="s">
        <v>104</v>
      </c>
      <c r="D96" s="92" t="s">
        <v>165</v>
      </c>
      <c r="E96" s="88">
        <f>E97</f>
        <v>32032</v>
      </c>
      <c r="F96" s="88">
        <f>F97</f>
        <v>32512.6</v>
      </c>
      <c r="G96" s="111">
        <f>G97</f>
        <v>35533</v>
      </c>
      <c r="H96" s="149"/>
      <c r="I96" s="150"/>
      <c r="J96" s="149"/>
      <c r="K96" s="149"/>
      <c r="L96" s="149"/>
    </row>
    <row r="97" spans="2:12" ht="44.25" customHeight="1">
      <c r="B97" s="24"/>
      <c r="C97" s="52" t="s">
        <v>104</v>
      </c>
      <c r="D97" s="67" t="s">
        <v>168</v>
      </c>
      <c r="E97" s="87">
        <f>28616.9+770.5+2644.6</f>
        <v>32032</v>
      </c>
      <c r="F97" s="72">
        <v>32512.6</v>
      </c>
      <c r="G97" s="109">
        <v>35533</v>
      </c>
      <c r="H97" s="82"/>
      <c r="I97" s="142"/>
      <c r="J97" s="82"/>
      <c r="K97" s="82"/>
      <c r="L97" s="117"/>
    </row>
    <row r="98" spans="2:12" ht="29.25" customHeight="1">
      <c r="B98" s="24" t="s">
        <v>21</v>
      </c>
      <c r="C98" s="36" t="s">
        <v>12</v>
      </c>
      <c r="D98" s="37" t="s">
        <v>166</v>
      </c>
      <c r="E98" s="30">
        <f>SUM(E99:E105)</f>
        <v>65509.200000000004</v>
      </c>
      <c r="F98" s="30">
        <f>SUM(F99:F105)</f>
        <v>0</v>
      </c>
      <c r="G98" s="85">
        <f>SUM(G99:G105)</f>
        <v>0</v>
      </c>
      <c r="H98" s="129"/>
      <c r="I98" s="129"/>
      <c r="J98" s="129"/>
      <c r="K98" s="129"/>
      <c r="L98" s="146"/>
    </row>
    <row r="99" spans="2:12" ht="36.75" customHeight="1">
      <c r="B99" s="24"/>
      <c r="C99" s="162" t="s">
        <v>189</v>
      </c>
      <c r="D99" s="91" t="s">
        <v>190</v>
      </c>
      <c r="E99" s="71">
        <f>2832.8-343.8</f>
        <v>2489</v>
      </c>
      <c r="F99" s="77"/>
      <c r="G99" s="102"/>
      <c r="H99" s="151"/>
      <c r="I99" s="129"/>
      <c r="J99" s="129"/>
      <c r="K99" s="129"/>
      <c r="L99" s="146"/>
    </row>
    <row r="100" spans="2:12" ht="28.5" customHeight="1">
      <c r="B100" s="24"/>
      <c r="C100" s="163"/>
      <c r="D100" s="91" t="s">
        <v>197</v>
      </c>
      <c r="E100" s="71">
        <f>32576.8-3953.3</f>
        <v>28623.5</v>
      </c>
      <c r="F100" s="77"/>
      <c r="G100" s="102"/>
      <c r="H100" s="151"/>
      <c r="I100" s="129"/>
      <c r="J100" s="129"/>
      <c r="K100" s="129"/>
      <c r="L100" s="146"/>
    </row>
    <row r="101" spans="2:12" ht="43.5" customHeight="1">
      <c r="B101" s="24"/>
      <c r="C101" s="95" t="s">
        <v>202</v>
      </c>
      <c r="D101" s="91" t="s">
        <v>196</v>
      </c>
      <c r="E101" s="71">
        <v>2110.9</v>
      </c>
      <c r="F101" s="77"/>
      <c r="G101" s="102"/>
      <c r="H101" s="151"/>
      <c r="I101" s="129"/>
      <c r="J101" s="129"/>
      <c r="K101" s="129"/>
      <c r="L101" s="146"/>
    </row>
    <row r="102" spans="2:12" ht="41.25" customHeight="1">
      <c r="B102" s="24"/>
      <c r="C102" s="27" t="s">
        <v>194</v>
      </c>
      <c r="D102" s="48" t="s">
        <v>200</v>
      </c>
      <c r="E102" s="71">
        <v>1000</v>
      </c>
      <c r="F102" s="77"/>
      <c r="G102" s="102"/>
      <c r="H102" s="151"/>
      <c r="I102" s="129"/>
      <c r="J102" s="129"/>
      <c r="K102" s="129"/>
      <c r="L102" s="146"/>
    </row>
    <row r="103" spans="2:12" ht="29.25" customHeight="1">
      <c r="B103" s="24"/>
      <c r="C103" s="94" t="s">
        <v>191</v>
      </c>
      <c r="D103" s="48" t="s">
        <v>198</v>
      </c>
      <c r="E103" s="71">
        <v>30000</v>
      </c>
      <c r="F103" s="77"/>
      <c r="G103" s="102"/>
      <c r="H103" s="151"/>
      <c r="I103" s="129"/>
      <c r="J103" s="129"/>
      <c r="K103" s="129"/>
      <c r="L103" s="146"/>
    </row>
    <row r="104" spans="2:12" ht="51" customHeight="1">
      <c r="B104" s="24"/>
      <c r="C104" s="94" t="s">
        <v>193</v>
      </c>
      <c r="D104" s="48" t="s">
        <v>199</v>
      </c>
      <c r="E104" s="71">
        <v>35.8</v>
      </c>
      <c r="F104" s="77"/>
      <c r="G104" s="102"/>
      <c r="H104" s="151"/>
      <c r="I104" s="129"/>
      <c r="J104" s="129"/>
      <c r="K104" s="129"/>
      <c r="L104" s="146"/>
    </row>
    <row r="105" spans="2:12" ht="56.25" customHeight="1">
      <c r="B105" s="24"/>
      <c r="C105" s="94" t="s">
        <v>192</v>
      </c>
      <c r="D105" s="48" t="s">
        <v>201</v>
      </c>
      <c r="E105" s="75">
        <v>1250</v>
      </c>
      <c r="F105" s="34"/>
      <c r="G105" s="112"/>
      <c r="H105" s="152"/>
      <c r="I105" s="153"/>
      <c r="J105" s="154"/>
      <c r="K105" s="82"/>
      <c r="L105" s="117"/>
    </row>
    <row r="106" spans="2:12" ht="32.25" customHeight="1">
      <c r="B106" s="24" t="s">
        <v>6</v>
      </c>
      <c r="C106" s="57" t="s">
        <v>41</v>
      </c>
      <c r="D106" s="49" t="s">
        <v>42</v>
      </c>
      <c r="E106" s="31">
        <f>E107</f>
        <v>97656.10000000003</v>
      </c>
      <c r="F106" s="35"/>
      <c r="G106" s="113"/>
      <c r="H106" s="132"/>
      <c r="I106" s="155"/>
      <c r="J106" s="132"/>
      <c r="K106" s="156"/>
      <c r="L106" s="157"/>
    </row>
    <row r="107" spans="2:12" ht="24" customHeight="1">
      <c r="B107" s="24"/>
      <c r="C107" s="27" t="s">
        <v>43</v>
      </c>
      <c r="D107" s="50" t="s">
        <v>44</v>
      </c>
      <c r="E107" s="75">
        <f>103072.2+30000+9207.7+9913.3-38+3672.7+18833.6+14559.9+37330.2-89553.4+910.1+4400.4-2379.5-42273.1</f>
        <v>97656.10000000003</v>
      </c>
      <c r="F107" s="75">
        <v>0</v>
      </c>
      <c r="G107" s="114">
        <v>0</v>
      </c>
      <c r="H107" s="158"/>
      <c r="I107" s="159"/>
      <c r="J107" s="158"/>
      <c r="K107" s="82"/>
      <c r="L107" s="117"/>
    </row>
    <row r="108" spans="2:12" ht="40.5" customHeight="1">
      <c r="B108" s="24" t="s">
        <v>7</v>
      </c>
      <c r="C108" s="58" t="s">
        <v>27</v>
      </c>
      <c r="D108" s="51" t="s">
        <v>39</v>
      </c>
      <c r="E108" s="73"/>
      <c r="F108" s="76">
        <v>0</v>
      </c>
      <c r="G108" s="115">
        <v>0</v>
      </c>
      <c r="H108" s="82"/>
      <c r="I108" s="160"/>
      <c r="J108" s="82"/>
      <c r="K108" s="82"/>
      <c r="L108" s="117"/>
    </row>
    <row r="109" spans="2:12" ht="44.25" customHeight="1">
      <c r="B109" s="24" t="s">
        <v>45</v>
      </c>
      <c r="C109" s="58" t="s">
        <v>38</v>
      </c>
      <c r="D109" s="51" t="s">
        <v>167</v>
      </c>
      <c r="E109" s="73">
        <f>-(1187.7+19.8+18.5+0.6)</f>
        <v>-1226.6</v>
      </c>
      <c r="F109" s="76">
        <v>0</v>
      </c>
      <c r="G109" s="115">
        <v>0</v>
      </c>
      <c r="H109" s="82"/>
      <c r="I109" s="160"/>
      <c r="J109" s="82"/>
      <c r="K109" s="82"/>
      <c r="L109" s="117"/>
    </row>
    <row r="110" spans="8:12" ht="12.75">
      <c r="H110" s="13"/>
      <c r="I110" s="13"/>
      <c r="J110" s="82"/>
      <c r="K110" s="82"/>
      <c r="L110" s="117"/>
    </row>
    <row r="111" spans="5:12" ht="12.75">
      <c r="E111" s="15"/>
      <c r="H111" s="13"/>
      <c r="I111" s="13"/>
      <c r="J111" s="82"/>
      <c r="K111" s="82"/>
      <c r="L111" s="117"/>
    </row>
    <row r="112" spans="2:12" ht="12.75">
      <c r="B112" s="12"/>
      <c r="C112" s="12"/>
      <c r="D112" s="12"/>
      <c r="E112" s="14"/>
      <c r="F112" s="16"/>
      <c r="G112" s="16"/>
      <c r="H112" s="16"/>
      <c r="I112" s="16"/>
      <c r="J112" s="82"/>
      <c r="K112" s="82"/>
      <c r="L112" s="117"/>
    </row>
    <row r="113" spans="2:12" ht="12.75">
      <c r="B113" s="12"/>
      <c r="C113" s="12"/>
      <c r="D113" s="12"/>
      <c r="E113" s="12"/>
      <c r="F113" s="13"/>
      <c r="G113" s="13"/>
      <c r="H113" s="13"/>
      <c r="I113" s="13"/>
      <c r="J113" s="82"/>
      <c r="K113" s="82"/>
      <c r="L113" s="117"/>
    </row>
    <row r="114" spans="2:12" ht="12.75">
      <c r="B114" s="12"/>
      <c r="C114" s="12"/>
      <c r="D114" s="12"/>
      <c r="E114" s="12"/>
      <c r="F114" s="13"/>
      <c r="G114" s="13"/>
      <c r="H114" s="13"/>
      <c r="I114" s="13"/>
      <c r="J114" s="82"/>
      <c r="K114" s="82"/>
      <c r="L114" s="117"/>
    </row>
    <row r="115" spans="8:12" ht="12.75">
      <c r="H115" s="13"/>
      <c r="I115" s="13"/>
      <c r="J115" s="82"/>
      <c r="K115" s="82"/>
      <c r="L115" s="117"/>
    </row>
    <row r="116" spans="8:12" ht="12.75">
      <c r="H116" s="13"/>
      <c r="I116" s="13"/>
      <c r="J116" s="82"/>
      <c r="K116" s="82"/>
      <c r="L116" s="117"/>
    </row>
    <row r="117" spans="8:12" ht="12.75">
      <c r="H117" s="13"/>
      <c r="I117" s="13"/>
      <c r="J117" s="82"/>
      <c r="K117" s="82"/>
      <c r="L117" s="117"/>
    </row>
    <row r="118" spans="8:12" ht="12.75">
      <c r="H118" s="13"/>
      <c r="I118" s="13"/>
      <c r="J118" s="82"/>
      <c r="K118" s="82"/>
      <c r="L118" s="117"/>
    </row>
    <row r="119" spans="8:12" ht="12.75">
      <c r="H119" s="13"/>
      <c r="I119" s="13"/>
      <c r="J119" s="82"/>
      <c r="K119" s="82"/>
      <c r="L119" s="117"/>
    </row>
    <row r="120" spans="8:12" ht="12.75">
      <c r="H120" s="13"/>
      <c r="I120" s="13"/>
      <c r="J120" s="82"/>
      <c r="K120" s="82"/>
      <c r="L120" s="117"/>
    </row>
    <row r="121" spans="8:12" ht="12.75">
      <c r="H121" s="13"/>
      <c r="I121" s="13"/>
      <c r="J121" s="82"/>
      <c r="K121" s="82"/>
      <c r="L121" s="117"/>
    </row>
    <row r="122" spans="8:12" ht="12.75">
      <c r="H122" s="13"/>
      <c r="I122" s="13"/>
      <c r="J122" s="82"/>
      <c r="K122" s="82"/>
      <c r="L122" s="117"/>
    </row>
    <row r="123" spans="8:12" ht="12.75">
      <c r="H123" s="13"/>
      <c r="I123" s="13"/>
      <c r="J123" s="82"/>
      <c r="K123" s="82"/>
      <c r="L123" s="117"/>
    </row>
    <row r="124" spans="8:12" ht="12.75">
      <c r="H124" s="13"/>
      <c r="I124" s="13"/>
      <c r="J124" s="82"/>
      <c r="K124" s="82"/>
      <c r="L124" s="117"/>
    </row>
    <row r="125" spans="8:12" ht="12.75">
      <c r="H125" s="13"/>
      <c r="I125" s="13"/>
      <c r="J125" s="82"/>
      <c r="K125" s="82"/>
      <c r="L125" s="117"/>
    </row>
    <row r="126" spans="8:12" ht="12.75">
      <c r="H126" s="13"/>
      <c r="I126" s="13"/>
      <c r="J126" s="82"/>
      <c r="K126" s="82"/>
      <c r="L126" s="117"/>
    </row>
    <row r="127" spans="8:12" ht="12.75">
      <c r="H127" s="13"/>
      <c r="I127" s="13"/>
      <c r="J127" s="82"/>
      <c r="K127" s="82"/>
      <c r="L127" s="117"/>
    </row>
    <row r="128" spans="8:12" ht="12.75">
      <c r="H128" s="13"/>
      <c r="I128" s="13"/>
      <c r="J128" s="82"/>
      <c r="K128" s="82"/>
      <c r="L128" s="117"/>
    </row>
    <row r="129" spans="8:12" ht="12.75">
      <c r="H129" s="13"/>
      <c r="I129" s="13"/>
      <c r="J129" s="82"/>
      <c r="K129" s="82"/>
      <c r="L129" s="117"/>
    </row>
    <row r="130" spans="8:12" ht="12.75">
      <c r="H130" s="13"/>
      <c r="I130" s="13"/>
      <c r="J130" s="82"/>
      <c r="K130" s="82"/>
      <c r="L130" s="117"/>
    </row>
    <row r="131" spans="8:12" ht="12.75">
      <c r="H131" s="13"/>
      <c r="I131" s="13"/>
      <c r="J131" s="82"/>
      <c r="K131" s="82"/>
      <c r="L131" s="117"/>
    </row>
    <row r="132" spans="8:12" ht="12.75">
      <c r="H132" s="13"/>
      <c r="I132" s="13"/>
      <c r="J132" s="82"/>
      <c r="K132" s="82"/>
      <c r="L132" s="117"/>
    </row>
    <row r="133" spans="8:12" ht="12.75">
      <c r="H133" s="13"/>
      <c r="I133" s="13"/>
      <c r="J133" s="82"/>
      <c r="K133" s="82"/>
      <c r="L133" s="117"/>
    </row>
    <row r="134" spans="8:12" ht="12.75">
      <c r="H134" s="13"/>
      <c r="I134" s="13"/>
      <c r="J134" s="82"/>
      <c r="K134" s="82"/>
      <c r="L134" s="117"/>
    </row>
    <row r="135" spans="8:12" ht="12.75">
      <c r="H135" s="13"/>
      <c r="I135" s="13"/>
      <c r="J135" s="82"/>
      <c r="K135" s="82"/>
      <c r="L135" s="117"/>
    </row>
    <row r="136" spans="8:12" ht="12.75">
      <c r="H136" s="13"/>
      <c r="I136" s="13"/>
      <c r="J136" s="82"/>
      <c r="K136" s="82"/>
      <c r="L136" s="117"/>
    </row>
    <row r="137" spans="8:12" ht="12.75">
      <c r="H137" s="13"/>
      <c r="I137" s="13"/>
      <c r="J137" s="82"/>
      <c r="K137" s="82"/>
      <c r="L137" s="117"/>
    </row>
    <row r="138" spans="8:12" ht="12.75">
      <c r="H138" s="13"/>
      <c r="I138" s="13"/>
      <c r="J138" s="82"/>
      <c r="K138" s="82"/>
      <c r="L138" s="117"/>
    </row>
    <row r="139" spans="8:12" ht="12.75">
      <c r="H139" s="13"/>
      <c r="I139" s="13"/>
      <c r="J139" s="82"/>
      <c r="K139" s="82"/>
      <c r="L139" s="117"/>
    </row>
    <row r="140" spans="8:12" ht="12.75">
      <c r="H140" s="13"/>
      <c r="I140" s="13"/>
      <c r="J140" s="82"/>
      <c r="K140" s="82"/>
      <c r="L140" s="117"/>
    </row>
    <row r="141" spans="8:12" ht="12.75">
      <c r="H141" s="13"/>
      <c r="I141" s="13"/>
      <c r="J141" s="82"/>
      <c r="K141" s="82"/>
      <c r="L141" s="117"/>
    </row>
    <row r="142" spans="8:12" ht="12.75">
      <c r="H142" s="13"/>
      <c r="I142" s="13"/>
      <c r="J142" s="82"/>
      <c r="K142" s="82"/>
      <c r="L142" s="117"/>
    </row>
    <row r="143" spans="8:12" ht="12.75">
      <c r="H143" s="13"/>
      <c r="I143" s="13"/>
      <c r="J143" s="82"/>
      <c r="K143" s="82"/>
      <c r="L143" s="117"/>
    </row>
    <row r="144" spans="8:12" ht="12.75">
      <c r="H144" s="13"/>
      <c r="I144" s="13"/>
      <c r="J144" s="82"/>
      <c r="K144" s="82"/>
      <c r="L144" s="117"/>
    </row>
    <row r="145" spans="8:12" ht="12.75">
      <c r="H145" s="13"/>
      <c r="I145" s="13"/>
      <c r="J145" s="82"/>
      <c r="K145" s="82"/>
      <c r="L145" s="117"/>
    </row>
    <row r="146" spans="8:12" ht="12.75">
      <c r="H146" s="13"/>
      <c r="I146" s="13"/>
      <c r="J146" s="82"/>
      <c r="K146" s="82"/>
      <c r="L146" s="117"/>
    </row>
    <row r="147" spans="8:12" ht="12.75">
      <c r="H147" s="13"/>
      <c r="I147" s="13"/>
      <c r="J147" s="82"/>
      <c r="K147" s="82"/>
      <c r="L147" s="117"/>
    </row>
    <row r="148" spans="8:12" ht="12.75">
      <c r="H148" s="13"/>
      <c r="I148" s="13"/>
      <c r="J148" s="82"/>
      <c r="K148" s="82"/>
      <c r="L148" s="117"/>
    </row>
    <row r="149" spans="8:12" ht="12.75">
      <c r="H149" s="13"/>
      <c r="I149" s="13"/>
      <c r="J149" s="82"/>
      <c r="K149" s="82"/>
      <c r="L149" s="117"/>
    </row>
    <row r="150" spans="8:12" ht="12.75">
      <c r="H150" s="13"/>
      <c r="I150" s="13"/>
      <c r="J150" s="82"/>
      <c r="K150" s="82"/>
      <c r="L150" s="117"/>
    </row>
    <row r="151" spans="8:12" ht="12.75">
      <c r="H151" s="13"/>
      <c r="I151" s="13"/>
      <c r="J151" s="82"/>
      <c r="K151" s="82"/>
      <c r="L151" s="117"/>
    </row>
    <row r="152" spans="8:12" ht="12.75">
      <c r="H152" s="13"/>
      <c r="I152" s="13"/>
      <c r="J152" s="82"/>
      <c r="K152" s="82"/>
      <c r="L152" s="117"/>
    </row>
    <row r="153" spans="8:12" ht="12.75">
      <c r="H153" s="13"/>
      <c r="I153" s="13"/>
      <c r="J153" s="82"/>
      <c r="K153" s="82"/>
      <c r="L153" s="117"/>
    </row>
    <row r="154" spans="8:12" ht="12.75">
      <c r="H154" s="13"/>
      <c r="I154" s="13"/>
      <c r="J154" s="82"/>
      <c r="K154" s="82"/>
      <c r="L154" s="117"/>
    </row>
    <row r="155" spans="8:12" ht="12.75">
      <c r="H155" s="13"/>
      <c r="I155" s="13"/>
      <c r="J155" s="82"/>
      <c r="K155" s="82"/>
      <c r="L155" s="117"/>
    </row>
    <row r="156" spans="8:12" ht="12.75">
      <c r="H156" s="13"/>
      <c r="I156" s="13"/>
      <c r="J156" s="82"/>
      <c r="K156" s="82"/>
      <c r="L156" s="117"/>
    </row>
    <row r="157" spans="8:12" ht="12.75">
      <c r="H157" s="13"/>
      <c r="I157" s="13"/>
      <c r="J157" s="82"/>
      <c r="K157" s="82"/>
      <c r="L157" s="117"/>
    </row>
    <row r="158" spans="8:12" ht="12.75">
      <c r="H158" s="13"/>
      <c r="I158" s="13"/>
      <c r="J158" s="82"/>
      <c r="K158" s="82"/>
      <c r="L158" s="117"/>
    </row>
    <row r="159" ht="12.75">
      <c r="J159" s="82"/>
    </row>
    <row r="160" ht="12.75">
      <c r="J160" s="82"/>
    </row>
    <row r="161" ht="12.75">
      <c r="J161" s="82"/>
    </row>
    <row r="162" ht="12.75">
      <c r="J162" s="82"/>
    </row>
    <row r="163" ht="12.75">
      <c r="J163" s="82"/>
    </row>
    <row r="164" ht="12.75">
      <c r="J164" s="82"/>
    </row>
    <row r="165" ht="12.75">
      <c r="J165" s="82"/>
    </row>
    <row r="166" ht="12.75">
      <c r="J166" s="82"/>
    </row>
    <row r="167" ht="12.75">
      <c r="J167" s="82"/>
    </row>
  </sheetData>
  <sheetProtection/>
  <mergeCells count="11">
    <mergeCell ref="F1:G1"/>
    <mergeCell ref="E5:G5"/>
    <mergeCell ref="E3:G3"/>
    <mergeCell ref="C7:G7"/>
    <mergeCell ref="C99:C100"/>
    <mergeCell ref="C20:C21"/>
    <mergeCell ref="C24:C25"/>
    <mergeCell ref="C26:C27"/>
    <mergeCell ref="C22:C23"/>
    <mergeCell ref="D71:D74"/>
    <mergeCell ref="C39:C40"/>
  </mergeCells>
  <printOptions horizontalCentered="1" verticalCentered="1"/>
  <pageMargins left="0.1968503937007874" right="0.2755905511811024" top="0.2755905511811024" bottom="0.2755905511811024" header="0.2362204724409449" footer="0.1968503937007874"/>
  <pageSetup fitToHeight="4"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Коромыслова Юлия Геннадьевна</cp:lastModifiedBy>
  <cp:lastPrinted>2019-12-30T08:58:18Z</cp:lastPrinted>
  <dcterms:created xsi:type="dcterms:W3CDTF">2008-10-30T07:18:08Z</dcterms:created>
  <dcterms:modified xsi:type="dcterms:W3CDTF">2020-01-10T09:05:27Z</dcterms:modified>
  <cp:category/>
  <cp:version/>
  <cp:contentType/>
  <cp:contentStatus/>
</cp:coreProperties>
</file>