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декабрь 2017" sheetId="1" r:id="rId1"/>
  </sheets>
  <definedNames>
    <definedName name="_xlnm.Print_Area" localSheetId="0">'декабрь 2017'!$A$1:$G$162</definedName>
  </definedNames>
  <calcPr fullCalcOnLoad="1"/>
</workbook>
</file>

<file path=xl/sharedStrings.xml><?xml version="1.0" encoding="utf-8"?>
<sst xmlns="http://schemas.openxmlformats.org/spreadsheetml/2006/main" count="167" uniqueCount="165">
  <si>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</si>
  <si>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</si>
  <si>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исполнение отдельных государственных полномочий Пензенской области по регулированию численности безнадзорных животных</t>
  </si>
  <si>
    <t>Межбюджетные трансферты, передаваемые бюджетам городских округов на комплектование книжных фондов библиотек муниципальных образованй</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</si>
  <si>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t>
  </si>
  <si>
    <t>Субвенции бюджетам городских округов на администрирование расходов по приему документов от родителей, расчету размера и выплате компенсации части родительской платы за содержание ребенка в образовательных организациях, реализующих основную общеобразовательную программу</t>
  </si>
  <si>
    <t>Субвенции бюджетам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в Пензенской области</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</si>
  <si>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t>
  </si>
  <si>
    <t>Субвенции бюджетам городских округов на приобретение жилых помещений для предоставления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</si>
  <si>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</si>
  <si>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выполнение передаваемых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</si>
  <si>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</si>
  <si>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</si>
  <si>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выполнение передаваемых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</si>
  <si>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</si>
  <si>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</si>
  <si>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Наименование доходного источника </t>
  </si>
  <si>
    <t>Код бюджетной классификации</t>
  </si>
  <si>
    <t>Субвенции бюджетам городских округов на выполнение передаваемых полномочий субъектов Российской Федерации по образованию и обеспечению деятельности комиссий по делам несовершенолетних и защите их прав в Пензенской области</t>
  </si>
  <si>
    <t>000 2 02 04000 00 0000 151</t>
  </si>
  <si>
    <t>000 2 02 04025 04 0000 151</t>
  </si>
  <si>
    <t>Субвенции бюджетам городских округов на администрирование расходов по содержанию ребенка в семье опекуна и приемной семье, а также выплате вознаграждения, причитающегося приемному родителю</t>
  </si>
  <si>
    <t>Субвенции бюджетам городских округов на компенсацию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</si>
  <si>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бюджетам городских округов на предоставление мер социальной поддержки граждан, подвергшихся воздействию радиации</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</si>
  <si>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</si>
  <si>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из резервного фонда Правительства Пензенской области</t>
  </si>
  <si>
    <t>Субвенции бюджетам городских округов на выполнение передаваемых полномочий субъектов Российской Федерации по формированию, содержанию и использованию Архивного фонда Пензенской области</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</si>
  <si>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</si>
  <si>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</si>
  <si>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</si>
  <si>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</si>
  <si>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</si>
  <si>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</si>
  <si>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</si>
  <si>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Субвенции бюджетам городских округов на выполнение передаваемых полномочий субъектов Российской Федерации по выплате пособий семьм, имеющим детей, в соответствии с  Законом Пензенской области "О пособиях семьям, имеющим детей"</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</si>
  <si>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</si>
  <si>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</si>
  <si>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</si>
  <si>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Субсидии бюджетам субъектов Российской Федерации и муниципальных образований (медбюджетные субсидии)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</si>
  <si>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</si>
  <si>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</si>
  <si>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</si>
  <si>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субьектов РФ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</si>
  <si>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по управлению охраной труда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</si>
  <si>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собласти</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</si>
  <si>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</si>
  <si>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</si>
  <si>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 xml:space="preserve">Утвержден  </t>
  </si>
  <si>
    <t>Субвенции бюджетам городских округов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t>
  </si>
  <si>
    <t>Дотации бюджетам городских округов на поддержку мер по обеспечению сбалансированности бюджетов</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</si>
  <si>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</si>
  <si>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</si>
  <si>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</si>
  <si>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</si>
  <si>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</si>
  <si>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Субсидии бюджетам городских округов на реализацию федеральных целевых программ</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</si>
  <si>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</si>
  <si>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 Объем  безвозмездных поступлений  в бюджет города Кузнецка Пензенской области  на 2017-2019 годы </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</si>
  <si>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</si>
  <si>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сумма на 2017 год</t>
  </si>
  <si>
    <t>сумма на 2018 год</t>
  </si>
  <si>
    <t>сумма на 2019 год</t>
  </si>
  <si>
    <t>тыс. рублей</t>
  </si>
  <si>
    <t>000 2 02 15001 04 0000 151</t>
  </si>
  <si>
    <t>000 2 0215002 04 0000 151</t>
  </si>
  <si>
    <t>000 2 02 15000 00 0000 151</t>
  </si>
  <si>
    <t>000 2 02 20000 00 0000 151</t>
  </si>
  <si>
    <t>000 2 02 20051 04 0000 151</t>
  </si>
  <si>
    <t>000 2 02 20299 04 0000 151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</si>
  <si>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</si>
  <si>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</si>
  <si>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</si>
  <si>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</si>
  <si>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</si>
  <si>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</si>
  <si>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</si>
  <si>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</si>
  <si>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</si>
  <si>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</si>
  <si>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</si>
  <si>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</si>
  <si>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</si>
  <si>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</si>
  <si>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</si>
  <si>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</si>
  <si>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</si>
  <si>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</si>
  <si>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</si>
  <si>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</si>
  <si>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</si>
  <si>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</si>
  <si>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</si>
  <si>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</si>
  <si>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</si>
  <si>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</si>
  <si>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</si>
  <si>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</si>
  <si>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</si>
  <si>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000 2 0230024 04 9399 151</t>
  </si>
  <si>
    <t>000 2 02 35082 04 0000 151</t>
  </si>
  <si>
    <t>000 2 02 35082 00 0000 151</t>
  </si>
  <si>
    <t>000 2 02 35084 00 0000 151</t>
  </si>
  <si>
    <t>000 2 02 35084 04 0000 151</t>
  </si>
  <si>
    <t>000 2 02 35137 04 0000 151</t>
  </si>
  <si>
    <t>000 2 02 35462 04 0000 151</t>
  </si>
  <si>
    <t>000 2 02 30024 04 9394 151</t>
  </si>
  <si>
    <t>Прочие субсидии бюджетам  городских округов на модернизацию инфраструктуры общего образования</t>
  </si>
  <si>
    <t>000 2 02 29999 04 9204 151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</si>
  <si>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</si>
  <si>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</si>
  <si>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</si>
  <si>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</si>
  <si>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</si>
  <si>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</si>
  <si>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</si>
  <si>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000 2 02 29999 04 9207 151</t>
  </si>
  <si>
    <t>000 2 02 29999 04 9208 151</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</si>
  <si>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</si>
  <si>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</si>
  <si>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субсидии бюджетам  городских округов на организацию отдыха детей в оздоровительных лагерях с дневным пребыванием в каникулярное время</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</si>
  <si>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</si>
  <si>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000 2 02 30024 04 9336 151</t>
  </si>
  <si>
    <t>000 2 02 30024 04 9335 151</t>
  </si>
  <si>
    <t>000 2 02 20302 04 0000 151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</si>
  <si>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</si>
  <si>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ПРОЧИЕ БЕЗВОЗМЕЗДНЫЕ ПОСТУПЛЕНИЯ</t>
  </si>
  <si>
    <t>000 2 07 00000 00 0000 000</t>
  </si>
  <si>
    <t>Прочие безвозмездные поступления в бюджеты городских округов</t>
  </si>
  <si>
    <t>000 2 07 04050 04 0000 180</t>
  </si>
  <si>
    <t>000 2 02 29999 04 9206 151</t>
  </si>
  <si>
    <t>Прочие субсидии бюджетам  городских округов на капитальный ремонт муниципальных общеобразовательных организаций</t>
  </si>
  <si>
    <t>000 2 02 30024 04 9331 151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</si>
  <si>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</si>
  <si>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</si>
  <si>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</si>
  <si>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</si>
  <si>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000 2 02 49999 04 9465 151</t>
  </si>
  <si>
    <t>000 2 0249999 04 9466 151</t>
  </si>
  <si>
    <t>000 2 02 20051 04 9261 151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</si>
  <si>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</si>
  <si>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000 2 02 25555 04 0000 151</t>
  </si>
  <si>
    <t>000 2 02 25555 04 9257 151</t>
  </si>
  <si>
    <t>Субсидии бюджетам городских округов на предоставление молодым семьям социальных выплат на приобретение жилья или строительство индивидуального жилого дома</t>
  </si>
  <si>
    <t>000 2 02 29999 04 9203 151</t>
  </si>
  <si>
    <t>Прочие субсидии бюджетам  городских округов на совершенствование  систем наружного освещения</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</si>
  <si>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</si>
  <si>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</si>
  <si>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</si>
  <si>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</si>
  <si>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000 2 02 25560 04 0000 151</t>
  </si>
  <si>
    <t>000 2 02 25560 04 9238 151</t>
  </si>
  <si>
    <t>Субсидии бюджетам городских округов на поддержку обустройства мест массового отдыха населения (городских парков)</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</si>
  <si>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</si>
  <si>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</si>
  <si>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000 2 0249999 04 1003 151</t>
  </si>
  <si>
    <t>000 2 0249999 04 9473 151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</si>
  <si>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</si>
  <si>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Прочие межбюджетные трансферты, передаваемые бюджетам городских округов на премирование территорий – победителей конкурса на звание «Самый благоустроенный населенный пункт Пензенской области»</t>
  </si>
  <si>
    <t>000 2 02 49999 04 9453 151</t>
  </si>
  <si>
    <t>000 2 0249999 04 1004 151</t>
  </si>
  <si>
    <t>000 2 0249999 04 9474 151</t>
  </si>
  <si>
    <t>Прочие межбюджетные трансферты, передаваемые бюджетам городских округов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</si>
  <si>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Приложение № 4</t>
  </si>
  <si>
    <t xml:space="preserve"> решением Собрания представителей                                 города Кузнецка</t>
  </si>
  <si>
    <t>от __________ №_____</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</si>
</sst>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s>
  <fonts count="49">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sz val="9"/>
      <name val="Times New Roman"/>
      <family val="1"/>
    </font>
    <font>
      <i/>
      <sz val="8"/>
      <color indexed="23"/>
      <name val="Arial Cyr"/>
      <family val="0"/>
    </font>
    <font>
      <sz val="10"/>
      <color indexed="62"/>
      <name val="Arial Cyr"/>
      <family val="0"/>
    </font>
    <font>
      <b/>
      <sz val="14"/>
      <name val="Times New Roman"/>
      <family val="1"/>
    </font>
    <font>
      <sz val="14"/>
      <name val="Arial Cyr"/>
      <family val="0"/>
    </font>
    <font>
      <sz val="14"/>
      <name val="Times New Roman"/>
      <family val="1"/>
    </font>
    <font>
      <i/>
      <sz val="14"/>
      <name val="Times New Roman"/>
      <family val="1"/>
    </font>
    <font>
      <b/>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8" fillId="0" borderId="0">
      <alignment horizontal="left" vertical="top"/>
      <protection/>
    </xf>
    <xf numFmtId="0" fontId="40" fillId="0" borderId="7" applyNumberFormat="0" applyFill="0" applyAlignment="0" applyProtection="0"/>
    <xf numFmtId="0" fontId="41" fillId="35" borderId="8" applyNumberFormat="0" applyAlignment="0" applyProtection="0"/>
    <xf numFmtId="0" fontId="42" fillId="0" borderId="0" applyNumberFormat="0" applyFill="0" applyBorder="0" applyAlignment="0" applyProtection="0"/>
    <xf numFmtId="0" fontId="43"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4" fillId="37" borderId="0" applyNumberFormat="0" applyBorder="0" applyAlignment="0" applyProtection="0"/>
    <xf numFmtId="0" fontId="45"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9" fillId="39" borderId="3">
      <alignment horizontal="left" vertical="top" wrapText="1"/>
      <protection/>
    </xf>
    <xf numFmtId="49" fontId="0" fillId="0" borderId="3">
      <alignment horizontal="left" vertical="top" wrapText="1"/>
      <protection/>
    </xf>
    <xf numFmtId="0" fontId="46" fillId="0" borderId="11" applyNumberFormat="0" applyFill="0" applyAlignment="0" applyProtection="0"/>
    <xf numFmtId="0" fontId="47"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48"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74">
    <xf numFmtId="0" fontId="0" fillId="0" borderId="0" xfId="0" applyAlignment="1">
      <alignment/>
    </xf>
    <xf numFmtId="0" fontId="7" fillId="0" borderId="0" xfId="0" applyFont="1" applyAlignment="1">
      <alignment/>
    </xf>
    <xf numFmtId="0" fontId="0" fillId="0" borderId="0" xfId="0" applyAlignment="1">
      <alignment vertical="top"/>
    </xf>
    <xf numFmtId="177" fontId="6" fillId="0" borderId="12" xfId="81" applyNumberFormat="1" applyFont="1" applyFill="1" applyBorder="1" applyAlignment="1" applyProtection="1">
      <alignment vertical="center" wrapText="1"/>
      <protection/>
    </xf>
    <xf numFmtId="0" fontId="0" fillId="0" borderId="0" xfId="0" applyBorder="1" applyAlignment="1">
      <alignment vertical="top"/>
    </xf>
    <xf numFmtId="0" fontId="0" fillId="0" borderId="0" xfId="0" applyBorder="1" applyAlignment="1">
      <alignment/>
    </xf>
    <xf numFmtId="0" fontId="0" fillId="0" borderId="0" xfId="0" applyAlignment="1">
      <alignment horizontal="justify" vertical="top" wrapText="1"/>
    </xf>
    <xf numFmtId="0" fontId="0" fillId="0" borderId="0" xfId="0" applyBorder="1" applyAlignment="1">
      <alignment horizontal="justify" vertical="top" wrapText="1"/>
    </xf>
    <xf numFmtId="0" fontId="11" fillId="0" borderId="0" xfId="0" applyFont="1" applyBorder="1" applyAlignment="1">
      <alignment horizontal="center" wrapText="1"/>
    </xf>
    <xf numFmtId="0" fontId="12" fillId="0" borderId="13" xfId="0" applyFont="1" applyFill="1" applyBorder="1" applyAlignment="1">
      <alignment horizontal="center" vertical="top" wrapText="1"/>
    </xf>
    <xf numFmtId="0" fontId="10" fillId="39" borderId="13" xfId="0" applyFont="1" applyFill="1" applyBorder="1" applyAlignment="1">
      <alignment horizontal="center" vertical="top" wrapText="1"/>
    </xf>
    <xf numFmtId="0" fontId="10" fillId="39" borderId="13" xfId="0" applyFont="1" applyFill="1" applyBorder="1" applyAlignment="1">
      <alignment horizontal="justify" vertical="top" wrapText="1"/>
    </xf>
    <xf numFmtId="0" fontId="10" fillId="34" borderId="13" xfId="0" applyFont="1" applyFill="1" applyBorder="1" applyAlignment="1">
      <alignment horizontal="justify" vertical="top" wrapText="1"/>
    </xf>
    <xf numFmtId="0" fontId="12" fillId="0" borderId="13" xfId="0" applyFont="1" applyFill="1" applyBorder="1" applyAlignment="1">
      <alignment horizontal="justify" vertical="top" wrapText="1"/>
    </xf>
    <xf numFmtId="0" fontId="12" fillId="0" borderId="13" xfId="0" applyFont="1" applyBorder="1" applyAlignment="1">
      <alignment horizontal="justify" vertical="top" wrapText="1"/>
    </xf>
    <xf numFmtId="178" fontId="12" fillId="0" borderId="13" xfId="0" applyNumberFormat="1" applyFont="1" applyFill="1" applyBorder="1" applyAlignment="1" applyProtection="1">
      <alignment horizontal="justify" vertical="top" wrapText="1"/>
      <protection/>
    </xf>
    <xf numFmtId="0" fontId="12" fillId="0" borderId="13" xfId="0" applyNumberFormat="1" applyFont="1" applyBorder="1" applyAlignment="1" applyProtection="1">
      <alignment horizontal="justify" vertical="top" wrapText="1"/>
      <protection/>
    </xf>
    <xf numFmtId="0" fontId="12" fillId="39" borderId="13" xfId="0" applyFont="1" applyFill="1" applyBorder="1" applyAlignment="1">
      <alignment horizontal="justify" vertical="top" wrapText="1"/>
    </xf>
    <xf numFmtId="0" fontId="13" fillId="0" borderId="13" xfId="0" applyFont="1" applyFill="1" applyBorder="1" applyAlignment="1">
      <alignment horizontal="justify" vertical="top" wrapText="1"/>
    </xf>
    <xf numFmtId="0" fontId="13" fillId="0" borderId="13" xfId="0" applyNumberFormat="1" applyFont="1" applyFill="1" applyBorder="1" applyAlignment="1">
      <alignment horizontal="justify" vertical="top" wrapText="1"/>
    </xf>
    <xf numFmtId="49" fontId="10" fillId="34" borderId="13" xfId="0" applyNumberFormat="1" applyFont="1" applyFill="1" applyBorder="1" applyAlignment="1" applyProtection="1">
      <alignment horizontal="justify" vertical="top" wrapText="1"/>
      <protection/>
    </xf>
    <xf numFmtId="49" fontId="10" fillId="39" borderId="13" xfId="0" applyNumberFormat="1" applyFont="1" applyFill="1" applyBorder="1" applyAlignment="1" applyProtection="1">
      <alignment horizontal="justify" vertical="top" wrapText="1"/>
      <protection/>
    </xf>
    <xf numFmtId="49" fontId="13" fillId="0" borderId="13" xfId="0" applyNumberFormat="1" applyFont="1" applyFill="1" applyBorder="1" applyAlignment="1" applyProtection="1">
      <alignment horizontal="justify" vertical="top" wrapText="1"/>
      <protection/>
    </xf>
    <xf numFmtId="0" fontId="13" fillId="0" borderId="13" xfId="0" applyFont="1" applyBorder="1" applyAlignment="1">
      <alignment horizontal="justify" vertical="top" wrapText="1"/>
    </xf>
    <xf numFmtId="0" fontId="13" fillId="0" borderId="13" xfId="0" applyNumberFormat="1" applyFont="1" applyBorder="1" applyAlignment="1">
      <alignment horizontal="justify" vertical="top" wrapText="1"/>
    </xf>
    <xf numFmtId="49" fontId="13" fillId="0" borderId="13" xfId="0" applyNumberFormat="1" applyFont="1" applyBorder="1" applyAlignment="1" applyProtection="1">
      <alignment horizontal="justify" vertical="top" wrapText="1"/>
      <protection/>
    </xf>
    <xf numFmtId="178" fontId="13" fillId="0" borderId="13" xfId="0" applyNumberFormat="1" applyFont="1" applyBorder="1" applyAlignment="1" applyProtection="1">
      <alignment horizontal="justify" vertical="top" wrapText="1"/>
      <protection/>
    </xf>
    <xf numFmtId="0" fontId="13" fillId="0" borderId="13" xfId="0" applyNumberFormat="1" applyFont="1" applyBorder="1" applyAlignment="1" applyProtection="1">
      <alignment horizontal="justify" vertical="top" wrapText="1"/>
      <protection/>
    </xf>
    <xf numFmtId="49" fontId="12" fillId="0" borderId="13" xfId="0" applyNumberFormat="1" applyFont="1" applyBorder="1" applyAlignment="1" applyProtection="1">
      <alignment horizontal="justify" vertical="top" wrapText="1"/>
      <protection/>
    </xf>
    <xf numFmtId="49" fontId="10" fillId="0" borderId="13" xfId="0" applyNumberFormat="1" applyFont="1" applyBorder="1" applyAlignment="1" applyProtection="1">
      <alignment horizontal="left" vertical="top" wrapText="1"/>
      <protection/>
    </xf>
    <xf numFmtId="0" fontId="12" fillId="0" borderId="14"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2" fillId="0" borderId="13" xfId="0" applyFont="1" applyFill="1" applyBorder="1" applyAlignment="1">
      <alignment horizontal="center" vertical="top"/>
    </xf>
    <xf numFmtId="176" fontId="10" fillId="39" borderId="13" xfId="81" applyNumberFormat="1" applyFont="1" applyFill="1" applyBorder="1" applyAlignment="1">
      <alignment vertical="center"/>
    </xf>
    <xf numFmtId="176" fontId="10" fillId="34" borderId="13" xfId="81" applyNumberFormat="1" applyFont="1" applyFill="1" applyBorder="1" applyAlignment="1">
      <alignment vertical="center"/>
    </xf>
    <xf numFmtId="177" fontId="12" fillId="0" borderId="13" xfId="81" applyNumberFormat="1" applyFont="1" applyFill="1" applyBorder="1" applyAlignment="1" applyProtection="1">
      <alignment vertical="center" wrapText="1"/>
      <protection/>
    </xf>
    <xf numFmtId="176" fontId="12" fillId="0" borderId="13" xfId="81" applyNumberFormat="1" applyFont="1" applyFill="1" applyBorder="1" applyAlignment="1">
      <alignment vertical="center"/>
    </xf>
    <xf numFmtId="176" fontId="12" fillId="0" borderId="13" xfId="81" applyNumberFormat="1" applyFont="1" applyBorder="1" applyAlignment="1" applyProtection="1">
      <alignment vertical="center" wrapText="1"/>
      <protection/>
    </xf>
    <xf numFmtId="176" fontId="12" fillId="0" borderId="13" xfId="81" applyNumberFormat="1" applyFont="1" applyBorder="1" applyAlignment="1">
      <alignment vertical="center"/>
    </xf>
    <xf numFmtId="176" fontId="12" fillId="39" borderId="13" xfId="81" applyNumberFormat="1" applyFont="1" applyFill="1" applyBorder="1" applyAlignment="1">
      <alignment vertical="center"/>
    </xf>
    <xf numFmtId="176" fontId="13" fillId="0" borderId="13" xfId="81" applyNumberFormat="1" applyFont="1" applyFill="1" applyBorder="1" applyAlignment="1">
      <alignment vertical="center"/>
    </xf>
    <xf numFmtId="176" fontId="14" fillId="39" borderId="13" xfId="81" applyNumberFormat="1" applyFont="1" applyFill="1" applyBorder="1" applyAlignment="1">
      <alignment vertical="center"/>
    </xf>
    <xf numFmtId="176" fontId="13" fillId="0" borderId="13" xfId="81" applyNumberFormat="1" applyFont="1" applyFill="1" applyBorder="1" applyAlignment="1" applyProtection="1">
      <alignment vertical="center" wrapText="1"/>
      <protection/>
    </xf>
    <xf numFmtId="176" fontId="13" fillId="0" borderId="13" xfId="81" applyNumberFormat="1" applyFont="1" applyBorder="1" applyAlignment="1" applyProtection="1">
      <alignment vertical="center" wrapText="1"/>
      <protection/>
    </xf>
    <xf numFmtId="176" fontId="10" fillId="39" borderId="13" xfId="81" applyNumberFormat="1" applyFont="1" applyFill="1" applyBorder="1" applyAlignment="1" applyProtection="1">
      <alignment vertical="center" wrapText="1"/>
      <protection/>
    </xf>
    <xf numFmtId="176" fontId="10" fillId="0" borderId="13" xfId="81" applyNumberFormat="1" applyFont="1" applyBorder="1" applyAlignment="1" applyProtection="1">
      <alignment vertical="center" wrapText="1"/>
      <protection/>
    </xf>
    <xf numFmtId="0" fontId="12" fillId="0" borderId="15" xfId="0" applyNumberFormat="1" applyFont="1" applyFill="1" applyBorder="1" applyAlignment="1">
      <alignment horizontal="center" vertical="top" wrapText="1"/>
    </xf>
    <xf numFmtId="49" fontId="10" fillId="39" borderId="13" xfId="0" applyNumberFormat="1" applyFont="1" applyFill="1" applyBorder="1" applyAlignment="1">
      <alignment horizontal="center" vertical="center" wrapText="1"/>
    </xf>
    <xf numFmtId="49" fontId="10" fillId="34" borderId="13"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39" borderId="13"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0" fontId="12" fillId="0" borderId="13" xfId="0" applyFont="1" applyFill="1" applyBorder="1" applyAlignment="1">
      <alignment horizontal="center" vertical="center"/>
    </xf>
    <xf numFmtId="49" fontId="10" fillId="39" borderId="13" xfId="0" applyNumberFormat="1" applyFont="1" applyFill="1" applyBorder="1" applyAlignment="1" applyProtection="1">
      <alignment horizontal="center" vertical="center" wrapText="1"/>
      <protection/>
    </xf>
    <xf numFmtId="0" fontId="12" fillId="0" borderId="13" xfId="0" applyFont="1" applyBorder="1" applyAlignment="1">
      <alignment horizontal="center" vertical="center"/>
    </xf>
    <xf numFmtId="0" fontId="10" fillId="39" borderId="13" xfId="0" applyFont="1" applyFill="1" applyBorder="1" applyAlignment="1">
      <alignment horizontal="center" vertical="center"/>
    </xf>
    <xf numFmtId="49" fontId="10" fillId="0" borderId="13" xfId="0" applyNumberFormat="1" applyFont="1" applyFill="1" applyBorder="1" applyAlignment="1">
      <alignment horizontal="center" vertical="center" wrapText="1"/>
    </xf>
    <xf numFmtId="0" fontId="11" fillId="0" borderId="0" xfId="0" applyFont="1" applyAlignment="1">
      <alignment horizontal="justify" vertical="top" wrapText="1"/>
    </xf>
    <xf numFmtId="0" fontId="11" fillId="0" borderId="0" xfId="0" applyFont="1" applyAlignment="1">
      <alignment vertical="top"/>
    </xf>
    <xf numFmtId="0" fontId="12" fillId="0" borderId="0" xfId="0" applyFont="1" applyAlignment="1">
      <alignment vertical="top"/>
    </xf>
    <xf numFmtId="0" fontId="12" fillId="0" borderId="0" xfId="0" applyFont="1" applyAlignment="1">
      <alignment horizontal="right" vertical="top"/>
    </xf>
    <xf numFmtId="0" fontId="12" fillId="0" borderId="0" xfId="0" applyFont="1" applyAlignment="1">
      <alignment/>
    </xf>
    <xf numFmtId="0" fontId="11" fillId="0" borderId="0" xfId="0" applyFont="1" applyAlignment="1">
      <alignment/>
    </xf>
    <xf numFmtId="0" fontId="10" fillId="0" borderId="16" xfId="0" applyFont="1" applyFill="1" applyBorder="1" applyAlignment="1">
      <alignment horizontal="justify" vertical="top" wrapText="1"/>
    </xf>
    <xf numFmtId="0" fontId="11" fillId="0" borderId="16" xfId="0" applyFont="1" applyBorder="1" applyAlignment="1">
      <alignment horizontal="center" wrapText="1"/>
    </xf>
    <xf numFmtId="0" fontId="12" fillId="0" borderId="0" xfId="0" applyFont="1" applyBorder="1" applyAlignment="1">
      <alignment horizontal="right" wrapText="1"/>
    </xf>
    <xf numFmtId="0" fontId="12" fillId="0" borderId="14" xfId="0" applyFont="1" applyBorder="1" applyAlignment="1">
      <alignment horizontal="justify" vertical="top" wrapText="1"/>
    </xf>
    <xf numFmtId="0" fontId="12" fillId="0" borderId="17" xfId="0" applyFont="1" applyBorder="1" applyAlignment="1">
      <alignment horizontal="justify" vertical="top" wrapText="1"/>
    </xf>
    <xf numFmtId="0" fontId="12" fillId="0" borderId="0" xfId="0" applyFont="1" applyAlignment="1">
      <alignment horizontal="right" vertical="top"/>
    </xf>
    <xf numFmtId="0" fontId="12" fillId="0" borderId="0" xfId="0" applyFont="1" applyAlignment="1">
      <alignment horizontal="right" vertical="top" wrapText="1"/>
    </xf>
    <xf numFmtId="0" fontId="12" fillId="0" borderId="0" xfId="0" applyFont="1" applyAlignment="1">
      <alignment vertical="top"/>
    </xf>
    <xf numFmtId="0" fontId="12" fillId="0" borderId="13" xfId="0" applyFont="1" applyBorder="1" applyAlignment="1">
      <alignment horizontal="justify" vertical="top" wrapText="1"/>
    </xf>
    <xf numFmtId="0" fontId="10" fillId="0" borderId="0" xfId="0" applyFont="1" applyFill="1" applyBorder="1" applyAlignment="1">
      <alignment horizontal="center" vertical="center" wrapText="1"/>
    </xf>
    <xf numFmtId="0" fontId="11" fillId="0" borderId="0" xfId="0" applyFont="1"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A1:G94"/>
  <sheetViews>
    <sheetView tabSelected="1" view="pageBreakPreview" zoomScaleSheetLayoutView="100" zoomScalePageLayoutView="0" workbookViewId="0" topLeftCell="A1">
      <selection activeCell="E7" sqref="E7"/>
    </sheetView>
  </sheetViews>
  <sheetFormatPr defaultColWidth="9.00390625" defaultRowHeight="12.75"/>
  <cols>
    <col min="1" max="1" width="97.625" style="6" customWidth="1"/>
    <col min="2" max="2" width="38.375" style="2" customWidth="1"/>
    <col min="3" max="3" width="22.50390625" style="2" customWidth="1"/>
    <col min="4" max="4" width="20.50390625" style="0" customWidth="1"/>
    <col min="5" max="5" width="22.50390625" style="0" customWidth="1"/>
    <col min="6" max="7" width="12.625" style="0" hidden="1" customWidth="1"/>
  </cols>
  <sheetData>
    <row r="1" spans="1:5" ht="21.75" customHeight="1">
      <c r="A1" s="57"/>
      <c r="B1" s="58"/>
      <c r="C1" s="59"/>
      <c r="D1" s="68" t="s">
        <v>162</v>
      </c>
      <c r="E1" s="68"/>
    </row>
    <row r="2" spans="1:5" ht="21" customHeight="1">
      <c r="A2" s="57"/>
      <c r="B2" s="58"/>
      <c r="C2" s="59"/>
      <c r="D2" s="61"/>
      <c r="E2" s="60" t="s">
        <v>47</v>
      </c>
    </row>
    <row r="3" spans="1:5" ht="35.25" customHeight="1">
      <c r="A3" s="57"/>
      <c r="B3" s="58"/>
      <c r="C3" s="69" t="s">
        <v>163</v>
      </c>
      <c r="D3" s="70"/>
      <c r="E3" s="70"/>
    </row>
    <row r="4" spans="1:5" ht="18" customHeight="1">
      <c r="A4" s="57"/>
      <c r="B4" s="58"/>
      <c r="C4" s="68" t="s">
        <v>164</v>
      </c>
      <c r="D4" s="68"/>
      <c r="E4" s="68"/>
    </row>
    <row r="5" spans="1:5" ht="1.5" customHeight="1" hidden="1">
      <c r="A5" s="57"/>
      <c r="B5" s="58"/>
      <c r="C5" s="58"/>
      <c r="D5" s="62"/>
      <c r="E5" s="62"/>
    </row>
    <row r="6" spans="1:5" ht="18" customHeight="1">
      <c r="A6" s="72" t="s">
        <v>57</v>
      </c>
      <c r="B6" s="73"/>
      <c r="C6" s="73"/>
      <c r="D6" s="73"/>
      <c r="E6" s="73"/>
    </row>
    <row r="7" spans="1:5" ht="18" customHeight="1">
      <c r="A7" s="63"/>
      <c r="B7" s="8"/>
      <c r="C7" s="64"/>
      <c r="D7" s="8"/>
      <c r="E7" s="65" t="s">
        <v>62</v>
      </c>
    </row>
    <row r="8" spans="1:7" ht="62.25" customHeight="1">
      <c r="A8" s="9" t="s">
        <v>16</v>
      </c>
      <c r="B8" s="30" t="s">
        <v>17</v>
      </c>
      <c r="C8" s="31" t="s">
        <v>59</v>
      </c>
      <c r="D8" s="31" t="s">
        <v>60</v>
      </c>
      <c r="E8" s="31" t="s">
        <v>61</v>
      </c>
      <c r="F8">
        <v>2018</v>
      </c>
      <c r="G8">
        <v>2019</v>
      </c>
    </row>
    <row r="9" spans="1:5" ht="28.5" customHeight="1">
      <c r="A9" s="9">
        <v>1</v>
      </c>
      <c r="B9" s="46">
        <v>2</v>
      </c>
      <c r="C9" s="32">
        <v>3</v>
      </c>
      <c r="D9" s="32">
        <v>4</v>
      </c>
      <c r="E9" s="32">
        <v>5</v>
      </c>
    </row>
    <row r="10" spans="1:5" ht="28.5" customHeight="1">
      <c r="A10" s="10" t="s">
        <v>29</v>
      </c>
      <c r="B10" s="47" t="s">
        <v>30</v>
      </c>
      <c r="C10" s="33">
        <f>C11+C88+C89+C86</f>
        <v>1409565.73</v>
      </c>
      <c r="D10" s="33">
        <f>D11+D88+D89</f>
        <v>941265.9580000002</v>
      </c>
      <c r="E10" s="33">
        <f>E11+E88+E89</f>
        <v>976037.3910000001</v>
      </c>
    </row>
    <row r="11" spans="1:5" ht="45.75" customHeight="1">
      <c r="A11" s="11" t="s">
        <v>36</v>
      </c>
      <c r="B11" s="47" t="s">
        <v>35</v>
      </c>
      <c r="C11" s="33">
        <f>C12+C16+C36+C77</f>
        <v>1268775.23</v>
      </c>
      <c r="D11" s="33">
        <f>D12+D16+D36+D77</f>
        <v>941265.9580000002</v>
      </c>
      <c r="E11" s="33">
        <f>E12+E16+E36+E77</f>
        <v>976037.3910000001</v>
      </c>
    </row>
    <row r="12" spans="1:5" ht="42.75" customHeight="1">
      <c r="A12" s="12" t="s">
        <v>31</v>
      </c>
      <c r="B12" s="48" t="s">
        <v>65</v>
      </c>
      <c r="C12" s="34">
        <f>C13+C15+C14</f>
        <v>105578.53</v>
      </c>
      <c r="D12" s="34">
        <f>D13+D15+D14</f>
        <v>55556.35800000001</v>
      </c>
      <c r="E12" s="34">
        <f>E13+E15+E14</f>
        <v>57116.591</v>
      </c>
    </row>
    <row r="13" spans="1:7" ht="46.5" customHeight="1">
      <c r="A13" s="13" t="s">
        <v>37</v>
      </c>
      <c r="B13" s="49" t="s">
        <v>63</v>
      </c>
      <c r="C13" s="35">
        <v>21261.43</v>
      </c>
      <c r="D13" s="35">
        <f>22276.164-4431.006</f>
        <v>17845.158</v>
      </c>
      <c r="E13" s="35">
        <f>23228.83-4621.539</f>
        <v>18607.291</v>
      </c>
      <c r="F13" s="3">
        <v>17845.158</v>
      </c>
      <c r="G13" s="3">
        <v>18607.291</v>
      </c>
    </row>
    <row r="14" spans="1:5" ht="40.5" customHeight="1">
      <c r="A14" s="13" t="s">
        <v>37</v>
      </c>
      <c r="B14" s="49" t="s">
        <v>63</v>
      </c>
      <c r="C14" s="35">
        <v>56750.5</v>
      </c>
      <c r="D14" s="35">
        <v>35905.3</v>
      </c>
      <c r="E14" s="35">
        <v>36703.4</v>
      </c>
    </row>
    <row r="15" spans="1:5" ht="43.5" customHeight="1">
      <c r="A15" s="13" t="s">
        <v>49</v>
      </c>
      <c r="B15" s="49" t="s">
        <v>64</v>
      </c>
      <c r="C15" s="35">
        <f>1805.9+6158.3+10765.7+1438.3+7398.4</f>
        <v>27566.6</v>
      </c>
      <c r="D15" s="35">
        <v>1805.9</v>
      </c>
      <c r="E15" s="35">
        <v>1805.9</v>
      </c>
    </row>
    <row r="16" spans="1:5" ht="38.25" customHeight="1">
      <c r="A16" s="12" t="s">
        <v>38</v>
      </c>
      <c r="B16" s="48" t="s">
        <v>66</v>
      </c>
      <c r="C16" s="34">
        <f>SUM(C17:C26)</f>
        <v>285044.39999999997</v>
      </c>
      <c r="D16" s="34">
        <f>SUM(D17:D26)</f>
        <v>0</v>
      </c>
      <c r="E16" s="34">
        <f>SUM(E17:E26)</f>
        <v>0</v>
      </c>
    </row>
    <row r="17" spans="1:5" ht="51" customHeight="1">
      <c r="A17" s="13" t="s">
        <v>55</v>
      </c>
      <c r="B17" s="49" t="s">
        <v>67</v>
      </c>
      <c r="C17" s="36">
        <v>1873.4</v>
      </c>
      <c r="D17" s="36"/>
      <c r="E17" s="36"/>
    </row>
    <row r="18" spans="1:5" ht="66" customHeight="1">
      <c r="A18" s="14" t="s">
        <v>142</v>
      </c>
      <c r="B18" s="49" t="s">
        <v>138</v>
      </c>
      <c r="C18" s="36">
        <v>1261.4</v>
      </c>
      <c r="D18" s="36"/>
      <c r="E18" s="36"/>
    </row>
    <row r="19" spans="1:5" ht="85.5" customHeight="1">
      <c r="A19" s="15" t="s">
        <v>50</v>
      </c>
      <c r="B19" s="49" t="s">
        <v>68</v>
      </c>
      <c r="C19" s="37">
        <f>651.4+181.7</f>
        <v>833.0999999999999</v>
      </c>
      <c r="D19" s="37">
        <v>0</v>
      </c>
      <c r="E19" s="37">
        <v>0</v>
      </c>
    </row>
    <row r="20" spans="1:5" ht="57" customHeight="1">
      <c r="A20" s="16" t="s">
        <v>124</v>
      </c>
      <c r="B20" s="49" t="s">
        <v>123</v>
      </c>
      <c r="C20" s="37">
        <f>930.8-4.9-0.1</f>
        <v>925.8</v>
      </c>
      <c r="D20" s="37">
        <v>0</v>
      </c>
      <c r="E20" s="37">
        <v>0</v>
      </c>
    </row>
    <row r="21" spans="1:5" ht="59.25" customHeight="1">
      <c r="A21" s="16" t="s">
        <v>134</v>
      </c>
      <c r="B21" s="49" t="s">
        <v>133</v>
      </c>
      <c r="C21" s="37">
        <v>1557.2</v>
      </c>
      <c r="D21" s="37"/>
      <c r="E21" s="37"/>
    </row>
    <row r="22" spans="1:5" ht="24" customHeight="1">
      <c r="A22" s="71" t="s">
        <v>139</v>
      </c>
      <c r="B22" s="49" t="s">
        <v>140</v>
      </c>
      <c r="C22" s="37">
        <v>23025.3</v>
      </c>
      <c r="D22" s="37"/>
      <c r="E22" s="37"/>
    </row>
    <row r="23" spans="1:5" ht="44.25" customHeight="1">
      <c r="A23" s="71"/>
      <c r="B23" s="49" t="s">
        <v>141</v>
      </c>
      <c r="C23" s="37">
        <v>2845.8</v>
      </c>
      <c r="D23" s="37"/>
      <c r="E23" s="37"/>
    </row>
    <row r="24" spans="1:5" ht="21" customHeight="1">
      <c r="A24" s="71" t="s">
        <v>151</v>
      </c>
      <c r="B24" s="49" t="s">
        <v>149</v>
      </c>
      <c r="C24" s="38">
        <v>5453.6</v>
      </c>
      <c r="D24" s="37"/>
      <c r="E24" s="37"/>
    </row>
    <row r="25" spans="1:5" ht="25.5" customHeight="1">
      <c r="A25" s="71"/>
      <c r="B25" s="49" t="s">
        <v>150</v>
      </c>
      <c r="C25" s="38">
        <v>674.1</v>
      </c>
      <c r="D25" s="37"/>
      <c r="E25" s="37"/>
    </row>
    <row r="26" spans="1:5" ht="27" customHeight="1">
      <c r="A26" s="11" t="s">
        <v>32</v>
      </c>
      <c r="B26" s="47" t="s">
        <v>108</v>
      </c>
      <c r="C26" s="33">
        <f>C27</f>
        <v>246594.69999999998</v>
      </c>
      <c r="D26" s="33">
        <f>D27</f>
        <v>0</v>
      </c>
      <c r="E26" s="33">
        <f>E27</f>
        <v>0</v>
      </c>
    </row>
    <row r="27" spans="1:5" ht="30" customHeight="1">
      <c r="A27" s="17" t="s">
        <v>33</v>
      </c>
      <c r="B27" s="50" t="s">
        <v>109</v>
      </c>
      <c r="C27" s="39">
        <f>SUM(C28:C35)</f>
        <v>246594.69999999998</v>
      </c>
      <c r="D27" s="39">
        <f>SUM(D29:D29)</f>
        <v>0</v>
      </c>
      <c r="E27" s="39">
        <f>SUM(E29:E29)</f>
        <v>0</v>
      </c>
    </row>
    <row r="28" spans="1:5" ht="41.25" customHeight="1">
      <c r="A28" s="18" t="s">
        <v>144</v>
      </c>
      <c r="B28" s="51" t="s">
        <v>143</v>
      </c>
      <c r="C28" s="36">
        <f>199.6-0.2</f>
        <v>199.4</v>
      </c>
      <c r="D28" s="36"/>
      <c r="E28" s="36"/>
    </row>
    <row r="29" spans="1:5" ht="42.75" customHeight="1">
      <c r="A29" s="18" t="s">
        <v>106</v>
      </c>
      <c r="B29" s="51" t="s">
        <v>107</v>
      </c>
      <c r="C29" s="40">
        <v>229516.5</v>
      </c>
      <c r="D29" s="37">
        <v>0</v>
      </c>
      <c r="E29" s="37">
        <v>0</v>
      </c>
    </row>
    <row r="30" spans="1:5" ht="37.5" customHeight="1">
      <c r="A30" s="18" t="s">
        <v>130</v>
      </c>
      <c r="B30" s="51" t="s">
        <v>129</v>
      </c>
      <c r="C30" s="40">
        <f>5184.9+147.5-25.1</f>
        <v>5307.299999999999</v>
      </c>
      <c r="D30" s="37"/>
      <c r="E30" s="37"/>
    </row>
    <row r="31" spans="1:5" ht="63.75" customHeight="1">
      <c r="A31" s="18" t="s">
        <v>120</v>
      </c>
      <c r="B31" s="51" t="s">
        <v>115</v>
      </c>
      <c r="C31" s="40">
        <v>4096.3</v>
      </c>
      <c r="D31" s="37">
        <v>0</v>
      </c>
      <c r="E31" s="37">
        <v>0</v>
      </c>
    </row>
    <row r="32" spans="1:5" ht="46.5" customHeight="1">
      <c r="A32" s="18" t="s">
        <v>119</v>
      </c>
      <c r="B32" s="51" t="s">
        <v>116</v>
      </c>
      <c r="C32" s="40">
        <v>3427.7</v>
      </c>
      <c r="D32" s="37">
        <v>0</v>
      </c>
      <c r="E32" s="37">
        <v>0</v>
      </c>
    </row>
    <row r="33" spans="1:5" ht="69" customHeight="1">
      <c r="A33" s="18" t="s">
        <v>148</v>
      </c>
      <c r="B33" s="51" t="s">
        <v>147</v>
      </c>
      <c r="C33" s="40">
        <v>47.5</v>
      </c>
      <c r="D33" s="37"/>
      <c r="E33" s="37"/>
    </row>
    <row r="34" spans="1:5" ht="86.25" customHeight="1">
      <c r="A34" s="18" t="s">
        <v>153</v>
      </c>
      <c r="B34" s="51" t="s">
        <v>152</v>
      </c>
      <c r="C34" s="40">
        <f>107.1-107.1</f>
        <v>0</v>
      </c>
      <c r="D34" s="37"/>
      <c r="E34" s="37"/>
    </row>
    <row r="35" spans="1:5" ht="103.5" customHeight="1">
      <c r="A35" s="19" t="s">
        <v>118</v>
      </c>
      <c r="B35" s="51" t="s">
        <v>117</v>
      </c>
      <c r="C35" s="40">
        <v>4000</v>
      </c>
      <c r="D35" s="37">
        <v>0</v>
      </c>
      <c r="E35" s="37">
        <v>0</v>
      </c>
    </row>
    <row r="36" spans="1:5" ht="50.25" customHeight="1">
      <c r="A36" s="20" t="s">
        <v>39</v>
      </c>
      <c r="B36" s="48" t="s">
        <v>70</v>
      </c>
      <c r="C36" s="34">
        <f>C37+C38+C71+C73+C75+C76</f>
        <v>876868.4000000001</v>
      </c>
      <c r="D36" s="34">
        <f>D37+D38+D71+D73+D75+D76</f>
        <v>885709.6000000002</v>
      </c>
      <c r="E36" s="34">
        <f>E37+E38+E71+E73+E75+E76</f>
        <v>918920.8</v>
      </c>
    </row>
    <row r="37" spans="1:5" ht="57" customHeight="1">
      <c r="A37" s="13" t="s">
        <v>42</v>
      </c>
      <c r="B37" s="52" t="s">
        <v>69</v>
      </c>
      <c r="C37" s="37">
        <f>26502-3686.2+600+4950+3300</f>
        <v>31665.8</v>
      </c>
      <c r="D37" s="37">
        <v>26502</v>
      </c>
      <c r="E37" s="37">
        <v>26502</v>
      </c>
    </row>
    <row r="38" spans="1:5" ht="41.25" customHeight="1">
      <c r="A38" s="21" t="s">
        <v>40</v>
      </c>
      <c r="B38" s="53" t="s">
        <v>71</v>
      </c>
      <c r="C38" s="41">
        <f>SUM(C39:C70)</f>
        <v>817737</v>
      </c>
      <c r="D38" s="41">
        <f>SUM(D39:D70)</f>
        <v>858382.1000000002</v>
      </c>
      <c r="E38" s="41">
        <f>SUM(E39:E70)</f>
        <v>891593.3</v>
      </c>
    </row>
    <row r="39" spans="1:5" ht="66.75" customHeight="1">
      <c r="A39" s="22" t="s">
        <v>21</v>
      </c>
      <c r="B39" s="51" t="s">
        <v>72</v>
      </c>
      <c r="C39" s="40">
        <v>4.4</v>
      </c>
      <c r="D39" s="40">
        <v>4.9</v>
      </c>
      <c r="E39" s="40">
        <v>5.2</v>
      </c>
    </row>
    <row r="40" spans="1:5" ht="81" customHeight="1">
      <c r="A40" s="22" t="s">
        <v>22</v>
      </c>
      <c r="B40" s="51" t="s">
        <v>73</v>
      </c>
      <c r="C40" s="42">
        <f>19574.8-1831.6</f>
        <v>17743.2</v>
      </c>
      <c r="D40" s="42">
        <f>19409.4-100</f>
        <v>19309.4</v>
      </c>
      <c r="E40" s="42">
        <v>19230.2</v>
      </c>
    </row>
    <row r="41" spans="1:5" ht="79.5" customHeight="1">
      <c r="A41" s="23" t="s">
        <v>34</v>
      </c>
      <c r="B41" s="51" t="s">
        <v>74</v>
      </c>
      <c r="C41" s="43">
        <f>46466.3+53.7-720</f>
        <v>45800</v>
      </c>
      <c r="D41" s="43">
        <v>46466.3</v>
      </c>
      <c r="E41" s="43">
        <v>46466.3</v>
      </c>
    </row>
    <row r="42" spans="1:5" ht="80.25" customHeight="1">
      <c r="A42" s="24" t="s">
        <v>45</v>
      </c>
      <c r="B42" s="51" t="s">
        <v>75</v>
      </c>
      <c r="C42" s="43">
        <f>93.8-31.3</f>
        <v>62.5</v>
      </c>
      <c r="D42" s="43">
        <v>93.8</v>
      </c>
      <c r="E42" s="43">
        <v>93.8</v>
      </c>
    </row>
    <row r="43" spans="1:5" ht="39" customHeight="1">
      <c r="A43" s="18" t="s">
        <v>43</v>
      </c>
      <c r="B43" s="51" t="s">
        <v>76</v>
      </c>
      <c r="C43" s="43">
        <v>464.2</v>
      </c>
      <c r="D43" s="43">
        <v>464.2</v>
      </c>
      <c r="E43" s="43">
        <v>464.2</v>
      </c>
    </row>
    <row r="44" spans="1:5" ht="64.5" customHeight="1">
      <c r="A44" s="18" t="s">
        <v>146</v>
      </c>
      <c r="B44" s="51" t="s">
        <v>145</v>
      </c>
      <c r="C44" s="43">
        <f>181.4-86.8</f>
        <v>94.60000000000001</v>
      </c>
      <c r="D44" s="43"/>
      <c r="E44" s="43"/>
    </row>
    <row r="45" spans="1:5" ht="63.75" customHeight="1">
      <c r="A45" s="25" t="s">
        <v>13</v>
      </c>
      <c r="B45" s="51" t="s">
        <v>77</v>
      </c>
      <c r="C45" s="43">
        <f>239502.6+3164.2+499.3-225.7</f>
        <v>242940.4</v>
      </c>
      <c r="D45" s="43">
        <v>255752.6</v>
      </c>
      <c r="E45" s="43">
        <v>267111.7</v>
      </c>
    </row>
    <row r="46" spans="1:5" ht="66" customHeight="1">
      <c r="A46" s="25" t="s">
        <v>132</v>
      </c>
      <c r="B46" s="51" t="s">
        <v>131</v>
      </c>
      <c r="C46" s="43">
        <f>165.9-18.4</f>
        <v>147.5</v>
      </c>
      <c r="D46" s="43">
        <v>0</v>
      </c>
      <c r="E46" s="43">
        <v>0</v>
      </c>
    </row>
    <row r="47" spans="1:5" ht="82.5" customHeight="1">
      <c r="A47" s="25" t="s">
        <v>51</v>
      </c>
      <c r="B47" s="51" t="s">
        <v>78</v>
      </c>
      <c r="C47" s="43">
        <f>38.3+0.4+0.1+0.1</f>
        <v>38.9</v>
      </c>
      <c r="D47" s="43">
        <v>40.9</v>
      </c>
      <c r="E47" s="43">
        <v>42.7</v>
      </c>
    </row>
    <row r="48" spans="1:5" ht="86.25" customHeight="1">
      <c r="A48" s="26" t="s">
        <v>44</v>
      </c>
      <c r="B48" s="51" t="s">
        <v>79</v>
      </c>
      <c r="C48" s="43">
        <f>4158.3+21.3-247.2</f>
        <v>3932.4000000000005</v>
      </c>
      <c r="D48" s="43">
        <v>4158.3</v>
      </c>
      <c r="E48" s="43">
        <v>4158.3</v>
      </c>
    </row>
    <row r="49" spans="1:5" ht="82.5" customHeight="1">
      <c r="A49" s="19" t="s">
        <v>14</v>
      </c>
      <c r="B49" s="51" t="s">
        <v>122</v>
      </c>
      <c r="C49" s="43">
        <f>17803.2-1113.1+608-941.2</f>
        <v>16356.900000000001</v>
      </c>
      <c r="D49" s="43">
        <f>17806.9+4111.5</f>
        <v>21918.4</v>
      </c>
      <c r="E49" s="43">
        <f>11526.8+12492.9</f>
        <v>24019.699999999997</v>
      </c>
    </row>
    <row r="50" spans="1:5" ht="65.25" customHeight="1">
      <c r="A50" s="25" t="s">
        <v>8</v>
      </c>
      <c r="B50" s="51" t="s">
        <v>121</v>
      </c>
      <c r="C50" s="42">
        <f>1164.9+915.7-0.1-747.7+0.1</f>
        <v>1332.9000000000003</v>
      </c>
      <c r="D50" s="42">
        <f>11399+1139.1+4.4</f>
        <v>12542.5</v>
      </c>
      <c r="E50" s="42">
        <f>11402+1139.4+5.5</f>
        <v>12546.9</v>
      </c>
    </row>
    <row r="51" spans="1:5" ht="65.25" customHeight="1">
      <c r="A51" s="25" t="s">
        <v>12</v>
      </c>
      <c r="B51" s="51" t="s">
        <v>80</v>
      </c>
      <c r="C51" s="42">
        <f>28348.3+0-972.8-300</f>
        <v>27075.5</v>
      </c>
      <c r="D51" s="42">
        <v>30800.4</v>
      </c>
      <c r="E51" s="42">
        <v>32215.3</v>
      </c>
    </row>
    <row r="52" spans="1:5" ht="83.25" customHeight="1">
      <c r="A52" s="27" t="s">
        <v>5</v>
      </c>
      <c r="B52" s="51" t="s">
        <v>81</v>
      </c>
      <c r="C52" s="42">
        <f>534.7-130</f>
        <v>404.70000000000005</v>
      </c>
      <c r="D52" s="42">
        <v>530.9</v>
      </c>
      <c r="E52" s="42">
        <v>526.2</v>
      </c>
    </row>
    <row r="53" spans="1:5" ht="82.5" customHeight="1">
      <c r="A53" s="27" t="s">
        <v>6</v>
      </c>
      <c r="B53" s="51" t="s">
        <v>82</v>
      </c>
      <c r="C53" s="43">
        <f>2292.1+0-104.7-259.6-99</f>
        <v>1828.8000000000002</v>
      </c>
      <c r="D53" s="43">
        <v>2298.2</v>
      </c>
      <c r="E53" s="43">
        <v>2304.3</v>
      </c>
    </row>
    <row r="54" spans="1:5" ht="86.25" customHeight="1">
      <c r="A54" s="19" t="s">
        <v>4</v>
      </c>
      <c r="B54" s="51" t="s">
        <v>83</v>
      </c>
      <c r="C54" s="43">
        <f>55.4</f>
        <v>55.4</v>
      </c>
      <c r="D54" s="43">
        <v>43.6</v>
      </c>
      <c r="E54" s="43">
        <v>43.6</v>
      </c>
    </row>
    <row r="55" spans="1:5" ht="52.5" customHeight="1">
      <c r="A55" s="18" t="s">
        <v>0</v>
      </c>
      <c r="B55" s="51" t="s">
        <v>84</v>
      </c>
      <c r="C55" s="42">
        <f>566.9-54.7-117.8</f>
        <v>394.3999999999999</v>
      </c>
      <c r="D55" s="43">
        <f>566.9-54.7</f>
        <v>512.1999999999999</v>
      </c>
      <c r="E55" s="43">
        <f>566.9-54.7</f>
        <v>512.1999999999999</v>
      </c>
    </row>
    <row r="56" spans="1:5" ht="65.25" customHeight="1">
      <c r="A56" s="18" t="s">
        <v>1</v>
      </c>
      <c r="B56" s="51" t="s">
        <v>85</v>
      </c>
      <c r="C56" s="43">
        <v>1040.2</v>
      </c>
      <c r="D56" s="43">
        <v>1040.2</v>
      </c>
      <c r="E56" s="43">
        <v>1040.2</v>
      </c>
    </row>
    <row r="57" spans="1:5" ht="99.75" customHeight="1">
      <c r="A57" s="19" t="s">
        <v>52</v>
      </c>
      <c r="B57" s="51" t="s">
        <v>86</v>
      </c>
      <c r="C57" s="43">
        <f>107779.8+6626.1-3351.2</f>
        <v>111054.70000000001</v>
      </c>
      <c r="D57" s="43">
        <v>107812.9</v>
      </c>
      <c r="E57" s="43">
        <f>107887.5+6105.2</f>
        <v>113992.7</v>
      </c>
    </row>
    <row r="58" spans="1:5" ht="122.25" customHeight="1">
      <c r="A58" s="19" t="s">
        <v>53</v>
      </c>
      <c r="B58" s="51" t="s">
        <v>87</v>
      </c>
      <c r="C58" s="43">
        <f>780.1+30.7-5.4-57.7</f>
        <v>747.7</v>
      </c>
      <c r="D58" s="43">
        <v>742.4</v>
      </c>
      <c r="E58" s="43">
        <v>742.4</v>
      </c>
    </row>
    <row r="59" spans="1:5" ht="102" customHeight="1">
      <c r="A59" s="19" t="s">
        <v>54</v>
      </c>
      <c r="B59" s="51" t="s">
        <v>88</v>
      </c>
      <c r="C59" s="43">
        <f>1045.4-165.9-500-158.1-16</f>
        <v>205.40000000000012</v>
      </c>
      <c r="D59" s="43">
        <v>1105.6</v>
      </c>
      <c r="E59" s="43">
        <v>1143.6</v>
      </c>
    </row>
    <row r="60" spans="1:5" ht="81" customHeight="1">
      <c r="A60" s="19" t="s">
        <v>7</v>
      </c>
      <c r="B60" s="51" t="s">
        <v>89</v>
      </c>
      <c r="C60" s="43">
        <f>38685.4+146.2-1500</f>
        <v>37331.6</v>
      </c>
      <c r="D60" s="43">
        <v>46980.3</v>
      </c>
      <c r="E60" s="43">
        <v>49031.4</v>
      </c>
    </row>
    <row r="61" spans="1:5" ht="87" customHeight="1">
      <c r="A61" s="19" t="s">
        <v>48</v>
      </c>
      <c r="B61" s="51" t="s">
        <v>90</v>
      </c>
      <c r="C61" s="42">
        <v>927.1</v>
      </c>
      <c r="D61" s="42">
        <v>968.8</v>
      </c>
      <c r="E61" s="42">
        <v>1007.6</v>
      </c>
    </row>
    <row r="62" spans="1:5" ht="81" customHeight="1">
      <c r="A62" s="18" t="s">
        <v>18</v>
      </c>
      <c r="B62" s="51" t="s">
        <v>91</v>
      </c>
      <c r="C62" s="42">
        <v>928.4</v>
      </c>
      <c r="D62" s="42">
        <v>928.4</v>
      </c>
      <c r="E62" s="42">
        <v>928.4</v>
      </c>
    </row>
    <row r="63" spans="1:5" ht="64.5" customHeight="1">
      <c r="A63" s="18" t="s">
        <v>26</v>
      </c>
      <c r="B63" s="51" t="s">
        <v>92</v>
      </c>
      <c r="C63" s="42">
        <v>73.9</v>
      </c>
      <c r="D63" s="42">
        <v>73.9</v>
      </c>
      <c r="E63" s="42">
        <v>73.9</v>
      </c>
    </row>
    <row r="64" spans="1:5" ht="62.25" customHeight="1">
      <c r="A64" s="18" t="s">
        <v>27</v>
      </c>
      <c r="B64" s="51" t="s">
        <v>93</v>
      </c>
      <c r="C64" s="42">
        <v>8035.6</v>
      </c>
      <c r="D64" s="42">
        <v>8035.6</v>
      </c>
      <c r="E64" s="42">
        <v>8035.6</v>
      </c>
    </row>
    <row r="65" spans="1:5" ht="104.25" customHeight="1">
      <c r="A65" s="19" t="s">
        <v>46</v>
      </c>
      <c r="B65" s="51" t="s">
        <v>94</v>
      </c>
      <c r="C65" s="42">
        <f>1098.9-125</f>
        <v>973.9000000000001</v>
      </c>
      <c r="D65" s="42">
        <v>1235.6</v>
      </c>
      <c r="E65" s="42">
        <v>1449.1</v>
      </c>
    </row>
    <row r="66" spans="1:5" ht="58.5" customHeight="1">
      <c r="A66" s="19" t="s">
        <v>9</v>
      </c>
      <c r="B66" s="51" t="s">
        <v>95</v>
      </c>
      <c r="C66" s="42">
        <f>6562+10171.1-2441.8</f>
        <v>14291.3</v>
      </c>
      <c r="D66" s="42">
        <v>6562</v>
      </c>
      <c r="E66" s="42">
        <v>6562</v>
      </c>
    </row>
    <row r="67" spans="1:5" ht="63" customHeight="1">
      <c r="A67" s="19" t="s">
        <v>58</v>
      </c>
      <c r="B67" s="51" t="s">
        <v>105</v>
      </c>
      <c r="C67" s="42">
        <v>500.1</v>
      </c>
      <c r="D67" s="42">
        <v>500.1</v>
      </c>
      <c r="E67" s="42">
        <v>0</v>
      </c>
    </row>
    <row r="68" spans="1:5" ht="67.5" customHeight="1">
      <c r="A68" s="19" t="s">
        <v>2</v>
      </c>
      <c r="B68" s="51" t="s">
        <v>96</v>
      </c>
      <c r="C68" s="42">
        <f>698.1-16.4</f>
        <v>681.7</v>
      </c>
      <c r="D68" s="42">
        <v>698.1</v>
      </c>
      <c r="E68" s="42">
        <v>698.1</v>
      </c>
    </row>
    <row r="69" spans="1:5" ht="63.75" customHeight="1">
      <c r="A69" s="25" t="s">
        <v>10</v>
      </c>
      <c r="B69" s="51" t="s">
        <v>97</v>
      </c>
      <c r="C69" s="42">
        <f>273677.6+5914.3+1071.3+1560.3</f>
        <v>282223.49999999994</v>
      </c>
      <c r="D69" s="42">
        <v>286715.7</v>
      </c>
      <c r="E69" s="42">
        <v>297100.2</v>
      </c>
    </row>
    <row r="70" spans="1:5" ht="84" customHeight="1">
      <c r="A70" s="25" t="s">
        <v>11</v>
      </c>
      <c r="B70" s="51" t="s">
        <v>98</v>
      </c>
      <c r="C70" s="42">
        <f>43.8+0.9+0.3+0.2</f>
        <v>45.199999999999996</v>
      </c>
      <c r="D70" s="42">
        <v>45.9</v>
      </c>
      <c r="E70" s="42">
        <v>47.5</v>
      </c>
    </row>
    <row r="71" spans="1:5" ht="63.75" customHeight="1">
      <c r="A71" s="21" t="s">
        <v>110</v>
      </c>
      <c r="B71" s="47" t="s">
        <v>100</v>
      </c>
      <c r="C71" s="44">
        <f>SUM(C72:C72)</f>
        <v>10457.5</v>
      </c>
      <c r="D71" s="44">
        <f>SUM(D72:D72)</f>
        <v>0</v>
      </c>
      <c r="E71" s="44">
        <f>SUM(E72:E72)</f>
        <v>0</v>
      </c>
    </row>
    <row r="72" spans="1:5" ht="64.5" customHeight="1">
      <c r="A72" s="28" t="s">
        <v>24</v>
      </c>
      <c r="B72" s="51" t="s">
        <v>99</v>
      </c>
      <c r="C72" s="43">
        <f>11373.2-915.7</f>
        <v>10457.5</v>
      </c>
      <c r="D72" s="43">
        <v>0</v>
      </c>
      <c r="E72" s="43">
        <v>0</v>
      </c>
    </row>
    <row r="73" spans="1:5" ht="75" customHeight="1">
      <c r="A73" s="21" t="s">
        <v>111</v>
      </c>
      <c r="B73" s="47" t="s">
        <v>101</v>
      </c>
      <c r="C73" s="44">
        <f>SUM(C74:C74)</f>
        <v>15139.4</v>
      </c>
      <c r="D73" s="44">
        <f>SUM(D74:D74)</f>
        <v>0</v>
      </c>
      <c r="E73" s="44">
        <f>SUM(E74:E74)</f>
        <v>0</v>
      </c>
    </row>
    <row r="74" spans="1:5" ht="58.5" customHeight="1">
      <c r="A74" s="28" t="s">
        <v>15</v>
      </c>
      <c r="B74" s="51" t="s">
        <v>102</v>
      </c>
      <c r="C74" s="43">
        <f>15780.9+574.9-1216.4</f>
        <v>15139.4</v>
      </c>
      <c r="D74" s="43">
        <v>0</v>
      </c>
      <c r="E74" s="43">
        <v>0</v>
      </c>
    </row>
    <row r="75" spans="1:5" ht="42.75" customHeight="1">
      <c r="A75" s="28" t="s">
        <v>23</v>
      </c>
      <c r="B75" s="49" t="s">
        <v>103</v>
      </c>
      <c r="C75" s="37">
        <f>789.1-120.5+6.8</f>
        <v>675.4</v>
      </c>
      <c r="D75" s="37">
        <v>825.5</v>
      </c>
      <c r="E75" s="37">
        <v>825.5</v>
      </c>
    </row>
    <row r="76" spans="1:5" ht="66.75" customHeight="1">
      <c r="A76" s="28" t="s">
        <v>56</v>
      </c>
      <c r="B76" s="49" t="s">
        <v>104</v>
      </c>
      <c r="C76" s="37">
        <f>1342.5-149.2</f>
        <v>1193.3</v>
      </c>
      <c r="D76" s="37">
        <v>0</v>
      </c>
      <c r="E76" s="37">
        <v>0</v>
      </c>
    </row>
    <row r="77" spans="1:5" ht="26.25" customHeight="1">
      <c r="A77" s="12" t="s">
        <v>28</v>
      </c>
      <c r="B77" s="48" t="s">
        <v>19</v>
      </c>
      <c r="C77" s="34">
        <f>SUM(C78:C85)</f>
        <v>1283.9</v>
      </c>
      <c r="D77" s="34">
        <f>D79+D80+D78</f>
        <v>0</v>
      </c>
      <c r="E77" s="34">
        <f>E79+E80+E78</f>
        <v>0</v>
      </c>
    </row>
    <row r="78" spans="1:5" ht="23.25" customHeight="1" hidden="1">
      <c r="A78" s="13" t="s">
        <v>3</v>
      </c>
      <c r="B78" s="54" t="s">
        <v>20</v>
      </c>
      <c r="C78" s="36"/>
      <c r="D78" s="36"/>
      <c r="E78" s="36"/>
    </row>
    <row r="79" spans="1:5" ht="57.75" customHeight="1">
      <c r="A79" s="14" t="s">
        <v>157</v>
      </c>
      <c r="B79" s="54" t="s">
        <v>158</v>
      </c>
      <c r="C79" s="38">
        <v>1000</v>
      </c>
      <c r="D79" s="38"/>
      <c r="E79" s="38"/>
    </row>
    <row r="80" spans="1:5" ht="23.25" customHeight="1" hidden="1">
      <c r="A80" s="14" t="s">
        <v>25</v>
      </c>
      <c r="B80" s="54" t="s">
        <v>136</v>
      </c>
      <c r="C80" s="38"/>
      <c r="D80" s="38"/>
      <c r="E80" s="38"/>
    </row>
    <row r="81" spans="1:5" ht="84" customHeight="1">
      <c r="A81" s="14" t="s">
        <v>135</v>
      </c>
      <c r="B81" s="54" t="s">
        <v>137</v>
      </c>
      <c r="C81" s="38">
        <v>192.4</v>
      </c>
      <c r="D81" s="38">
        <v>0</v>
      </c>
      <c r="E81" s="38">
        <v>0</v>
      </c>
    </row>
    <row r="82" spans="1:5" ht="42.75" customHeight="1">
      <c r="A82" s="71" t="s">
        <v>156</v>
      </c>
      <c r="B82" s="54" t="s">
        <v>154</v>
      </c>
      <c r="C82" s="38">
        <v>57.6</v>
      </c>
      <c r="D82" s="38"/>
      <c r="E82" s="38"/>
    </row>
    <row r="83" spans="1:5" ht="30.75" customHeight="1">
      <c r="A83" s="71"/>
      <c r="B83" s="54" t="s">
        <v>155</v>
      </c>
      <c r="C83" s="38">
        <v>7.2</v>
      </c>
      <c r="D83" s="38"/>
      <c r="E83" s="38"/>
    </row>
    <row r="84" spans="1:5" ht="33" customHeight="1">
      <c r="A84" s="66" t="s">
        <v>161</v>
      </c>
      <c r="B84" s="54" t="s">
        <v>159</v>
      </c>
      <c r="C84" s="38">
        <v>23.8</v>
      </c>
      <c r="D84" s="38"/>
      <c r="E84" s="38"/>
    </row>
    <row r="85" spans="1:5" ht="49.5" customHeight="1">
      <c r="A85" s="67"/>
      <c r="B85" s="54" t="s">
        <v>160</v>
      </c>
      <c r="C85" s="38">
        <v>2.9</v>
      </c>
      <c r="D85" s="38"/>
      <c r="E85" s="38"/>
    </row>
    <row r="86" spans="1:5" ht="23.25" customHeight="1">
      <c r="A86" s="11" t="s">
        <v>125</v>
      </c>
      <c r="B86" s="55" t="s">
        <v>126</v>
      </c>
      <c r="C86" s="33">
        <f>C87</f>
        <v>141103.40000000002</v>
      </c>
      <c r="D86" s="39"/>
      <c r="E86" s="39"/>
    </row>
    <row r="87" spans="1:5" ht="33.75" customHeight="1">
      <c r="A87" s="14" t="s">
        <v>127</v>
      </c>
      <c r="B87" s="54" t="s">
        <v>128</v>
      </c>
      <c r="C87" s="38">
        <f>89000+2682.1+3107.4+7341.3-10+11457.2-5+19691.2+9806.3-7398.4-7492.6+433.1-6850.7+19341.5</f>
        <v>141103.40000000002</v>
      </c>
      <c r="D87" s="38"/>
      <c r="E87" s="38"/>
    </row>
    <row r="88" spans="1:5" ht="60" customHeight="1">
      <c r="A88" s="29" t="s">
        <v>41</v>
      </c>
      <c r="B88" s="56" t="s">
        <v>114</v>
      </c>
      <c r="C88" s="45">
        <v>38.8</v>
      </c>
      <c r="D88" s="45">
        <v>0</v>
      </c>
      <c r="E88" s="45">
        <v>0</v>
      </c>
    </row>
    <row r="89" spans="1:6" ht="65.25" customHeight="1">
      <c r="A89" s="29" t="s">
        <v>112</v>
      </c>
      <c r="B89" s="56" t="s">
        <v>113</v>
      </c>
      <c r="C89" s="45">
        <v>-351.7</v>
      </c>
      <c r="D89" s="45">
        <v>0</v>
      </c>
      <c r="E89" s="45">
        <v>0</v>
      </c>
      <c r="F89" s="1"/>
    </row>
    <row r="92" spans="1:5" ht="12.75">
      <c r="A92" s="7"/>
      <c r="B92" s="4"/>
      <c r="C92" s="4"/>
      <c r="D92" s="5"/>
      <c r="E92" s="5"/>
    </row>
    <row r="93" spans="1:5" ht="12.75">
      <c r="A93" s="7"/>
      <c r="B93" s="4"/>
      <c r="C93" s="4"/>
      <c r="D93" s="5"/>
      <c r="E93" s="5"/>
    </row>
    <row r="94" spans="1:5" ht="12.75">
      <c r="A94" s="7"/>
      <c r="B94" s="4"/>
      <c r="C94" s="4"/>
      <c r="D94" s="5"/>
      <c r="E94" s="5"/>
    </row>
  </sheetData>
  <sheetProtection/>
  <mergeCells count="8">
    <mergeCell ref="A84:A85"/>
    <mergeCell ref="D1:E1"/>
    <mergeCell ref="C4:E4"/>
    <mergeCell ref="C3:E3"/>
    <mergeCell ref="A82:A83"/>
    <mergeCell ref="A24:A25"/>
    <mergeCell ref="A22:A23"/>
    <mergeCell ref="A6:E6"/>
  </mergeCells>
  <printOptions horizontalCentered="1" verticalCentered="1"/>
  <pageMargins left="0.1968503937007874" right="0.2755905511811024" top="0.2755905511811024" bottom="0.2755905511811024" header="0.2362204724409449" footer="0.1968503937007874"/>
  <pageSetup fitToHeight="3"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2018-01-04T10:16:11Z</cp:lastPrinted>
  <dcterms:created xsi:type="dcterms:W3CDTF">2008-10-30T07:18:08Z</dcterms:created>
  <dcterms:modified xsi:type="dcterms:W3CDTF">2018-01-04T10:19:33Z</dcterms:modified>
  <cp:category/>
  <cp:version/>
  <cp:contentType/>
  <cp:contentStatus/>
</cp:coreProperties>
</file>